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L:\ADQ\ADQ Compliance\Aeronautical Data Catalogue Austria\"/>
    </mc:Choice>
  </mc:AlternateContent>
  <xr:revisionPtr revIDLastSave="0" documentId="13_ncr:1_{72A80D33-B3D4-4B5A-A438-90E26B782632}" xr6:coauthVersionLast="47" xr6:coauthVersionMax="47" xr10:uidLastSave="{00000000-0000-0000-0000-000000000000}"/>
  <bookViews>
    <workbookView xWindow="-120" yWindow="-120" windowWidth="29040" windowHeight="15840" activeTab="2" xr2:uid="{00000000-000D-0000-FFFF-FFFF00000000}"/>
  </bookViews>
  <sheets>
    <sheet name="Subject" sheetId="1" r:id="rId1"/>
    <sheet name="Legend" sheetId="16" r:id="rId2"/>
    <sheet name="Airport (international)" sheetId="2" r:id="rId3"/>
    <sheet name="Obstacle" sheetId="9" r:id="rId4"/>
  </sheets>
  <definedNames>
    <definedName name="AFApronEval">Legend!#REF!</definedName>
    <definedName name="AFApronPav">Legend!#REF!</definedName>
    <definedName name="AFApronPress">Legend!#REF!</definedName>
    <definedName name="AFApronStatus">Legend!#REF!</definedName>
    <definedName name="AFApronSubgrade">Legend!#REF!</definedName>
    <definedName name="AFApronSurf">Legend!#REF!</definedName>
    <definedName name="AFApronType">Legend!#REF!</definedName>
    <definedName name="AFBeacon">Legend!#REF!</definedName>
    <definedName name="AFBuildings">Legend!#REF!</definedName>
    <definedName name="AFBuildingsSub">#REF!</definedName>
    <definedName name="AFCivMil">Legend!#REF!</definedName>
    <definedName name="AFIFRVFR">Legend!#REF!</definedName>
    <definedName name="AFInfra">Legend!#REF!</definedName>
    <definedName name="AFInfraSub">#REF!</definedName>
    <definedName name="AFIntNat">Legend!#REF!</definedName>
    <definedName name="AFRwyAppLight">Legend!#REF!</definedName>
    <definedName name="AFRwyCLLights">Legend!#REF!</definedName>
    <definedName name="AFRwyDesignator">#REF!</definedName>
    <definedName name="AFRwyEdgeLights">Legend!#REF!</definedName>
    <definedName name="AFRwyEndLights">Legend!#REF!</definedName>
    <definedName name="AFRwyEval">Legend!#REF!</definedName>
    <definedName name="AFRwyExDir">Legend!#REF!</definedName>
    <definedName name="AFRwyMark">Legend!#REF!</definedName>
    <definedName name="AFRwyPav">Legend!#REF!</definedName>
    <definedName name="AFRwyPress">Legend!#REF!</definedName>
    <definedName name="AFRwyStatus">Legend!#REF!</definedName>
    <definedName name="AFRwyStripSurf">Legend!#REF!</definedName>
    <definedName name="AFRwySubgrade">Legend!#REF!</definedName>
    <definedName name="AFRwySurf">Legend!#REF!</definedName>
    <definedName name="AFRwyThresLights">Legend!#REF!</definedName>
    <definedName name="AFRwyVasisLoc">Legend!#REF!</definedName>
    <definedName name="AFSchedule">Legend!#REF!</definedName>
    <definedName name="AFStandAircraft">Legend!#REF!</definedName>
    <definedName name="AFStandEval">Legend!#REF!</definedName>
    <definedName name="AFStandFuel">Legend!#REF!</definedName>
    <definedName name="AFStandGuidance">Legend!#REF!</definedName>
    <definedName name="AFStandJet">Legend!#REF!</definedName>
    <definedName name="AFStandPav">Legend!#REF!</definedName>
    <definedName name="AFStandPower">Legend!#REF!</definedName>
    <definedName name="AFStandPress">Legend!#REF!</definedName>
    <definedName name="AFStandPush">Legend!#REF!</definedName>
    <definedName name="AFStandSubgrade">Legend!#REF!</definedName>
    <definedName name="AFStandSurf">Legend!#REF!</definedName>
    <definedName name="AFStandTowing">Legend!#REF!</definedName>
    <definedName name="AFStatus">Legend!#REF!</definedName>
    <definedName name="AFStopLights">Legend!#REF!</definedName>
    <definedName name="AFStopSurf">Legend!#REF!</definedName>
    <definedName name="AFTaxiCLLights">Legend!#REF!</definedName>
    <definedName name="AFTaxiEdgeLights">Legend!#REF!</definedName>
    <definedName name="AFTaxiEval">Legend!#REF!</definedName>
    <definedName name="AFTaxiGuidCol">Legend!#REF!</definedName>
    <definedName name="AFTaxiGuidDir">Legend!#REF!</definedName>
    <definedName name="AFTaxiGuidStyle">Legend!#REF!</definedName>
    <definedName name="AFTaxiMark">Legend!#REF!</definedName>
    <definedName name="AFTaxiPav">Legend!#REF!</definedName>
    <definedName name="AFTaxiPress">Legend!#REF!</definedName>
    <definedName name="AFTaxiStatus">Legend!#REF!</definedName>
    <definedName name="AFTaxiStop">Legend!#REF!</definedName>
    <definedName name="AFTaxiSubgrade">Legend!#REF!</definedName>
    <definedName name="AFTaxiSurf">Legend!#REF!</definedName>
    <definedName name="AFTopo">Legend!#REF!</definedName>
    <definedName name="AFTouchLights">Legend!#REF!</definedName>
    <definedName name="AFType">Legend!#REF!</definedName>
    <definedName name="AMBuildingsSub">#REF!</definedName>
    <definedName name="AMInfraSub">#REF!</definedName>
    <definedName name="AMRwyDesignator">#REF!</definedName>
    <definedName name="APApronEval">Legend!$D$72</definedName>
    <definedName name="APApronPav">Legend!$D$69</definedName>
    <definedName name="APApronPress">Legend!$D$71</definedName>
    <definedName name="APApronStatus">Legend!$D$73</definedName>
    <definedName name="APApronSubgrade">Legend!$D$70</definedName>
    <definedName name="APApronSurf">Legend!$D$68</definedName>
    <definedName name="APApronType">Legend!$D$67</definedName>
    <definedName name="APBuildings">Legend!$D$102</definedName>
    <definedName name="APBuildingsSub">'Airport (international)'!$D$514</definedName>
    <definedName name="APCivMil">Legend!$D$48</definedName>
    <definedName name="APDeiceSurf">Legend!$D$101</definedName>
    <definedName name="APFatoAppLight">Legend!$D$62</definedName>
    <definedName name="APFatoStatus">Legend!$D$63</definedName>
    <definedName name="APFatoSurf">Legend!$D$61</definedName>
    <definedName name="APHPAirTaxiSurf">Legend!$D$86</definedName>
    <definedName name="APHPGrTaxiSurf">Legend!$D$85</definedName>
    <definedName name="APIFRVFR">Legend!$D$46</definedName>
    <definedName name="APInfra">Legend!$D$103</definedName>
    <definedName name="APInfraSub">'Airport (international)'!$D$519</definedName>
    <definedName name="APIntNat">Legend!$D$45</definedName>
    <definedName name="APRwyAppLight">Legend!$D$60</definedName>
    <definedName name="APRwyDesignator">'Airport (international)'!$K$100:$R$100</definedName>
    <definedName name="APRwyEval">Legend!$D$55</definedName>
    <definedName name="APRwyExDir">Legend!$D$50</definedName>
    <definedName name="APRwyPav">Legend!$D$52</definedName>
    <definedName name="APRwyPress">Legend!$D$54</definedName>
    <definedName name="APRwyShouSurf">Legend!$D$57</definedName>
    <definedName name="APRwyStatus">Legend!$D$58</definedName>
    <definedName name="APRwyStripSurf">Legend!$D$56</definedName>
    <definedName name="APRwySubgrade">Legend!$D$53</definedName>
    <definedName name="APRwySurf">Legend!$D$51</definedName>
    <definedName name="APSafetySurf">Legend!$D$66</definedName>
    <definedName name="APSchedule">Legend!$D$47</definedName>
    <definedName name="APStandAircraft">Legend!$D$87</definedName>
    <definedName name="APStandEval">Legend!$D$96</definedName>
    <definedName name="APStandFuel">Legend!$D$89</definedName>
    <definedName name="APStandGuidance">Legend!#REF!</definedName>
    <definedName name="APStandGuideCol">Legend!$D$99</definedName>
    <definedName name="APStandGuideDir">Legend!$D$98</definedName>
    <definedName name="APStandGuideStyle">Legend!$D$100</definedName>
    <definedName name="APStandJet">Legend!$D$88</definedName>
    <definedName name="APStandPav">Legend!$D$93</definedName>
    <definedName name="APStandPower">Legend!$D$90</definedName>
    <definedName name="APStandPress">Legend!$D$95</definedName>
    <definedName name="APStandPush">Legend!$D$97</definedName>
    <definedName name="APStandSubgrade">Legend!$D$94</definedName>
    <definedName name="APStandSurf">Legend!$D$92</definedName>
    <definedName name="APStandTowing">Legend!$D$91</definedName>
    <definedName name="APStatus">Legend!$D$49</definedName>
    <definedName name="APStopSurf">Legend!$D$59</definedName>
    <definedName name="APTaxiEval">Legend!$D$78</definedName>
    <definedName name="APTaxiGuidCol">Legend!$D$80</definedName>
    <definedName name="APTaxiGuidDir">Legend!$D$82</definedName>
    <definedName name="APTaxiGuidStyle">Legend!$D$81</definedName>
    <definedName name="APTaxiHoldCat">Legend!$D$83</definedName>
    <definedName name="APTaxiPav">Legend!$D$75</definedName>
    <definedName name="APTaxiPress">Legend!$D$77</definedName>
    <definedName name="APTaxiShouSurf">Legend!$D$79</definedName>
    <definedName name="APTaxiStatus">Legend!$D$84</definedName>
    <definedName name="APTaxiSubgrade">Legend!$D$76</definedName>
    <definedName name="APTaxiSurf">Legend!$D$74</definedName>
    <definedName name="APTlofSurf">Legend!$D$64</definedName>
    <definedName name="APTlofVasis">Legend!$D$65</definedName>
    <definedName name="APTopo">Legend!$D$104</definedName>
    <definedName name="APType">Legend!$D$44</definedName>
    <definedName name="ASClass">Legend!#REF!</definedName>
    <definedName name="ASFRAReport">Legend!#REF!</definedName>
    <definedName name="ASMVASType">Legend!#REF!</definedName>
    <definedName name="ASMvaVertLimits">#REF!</definedName>
    <definedName name="ASOtherClass">Legend!#REF!</definedName>
    <definedName name="ASOtherType">Legend!#REF!</definedName>
    <definedName name="ASOtherTypeResp">#REF!</definedName>
    <definedName name="ASOtherUnitLang">Legend!#REF!</definedName>
    <definedName name="ASSpecType">Legend!#REF!</definedName>
    <definedName name="ASSportType">Legend!#REF!</definedName>
    <definedName name="ASType">Legend!#REF!</definedName>
    <definedName name="ASUnitLang">Legend!#REF!</definedName>
    <definedName name="CodeListAIXM">Legend!$D$41</definedName>
    <definedName name="CodelistAvailability">Legend!$D$36</definedName>
    <definedName name="CodelistFlightRules">Legend!$D$38</definedName>
    <definedName name="CodelistLanguage">Legend!$D$39</definedName>
    <definedName name="CodelistReporting">Legend!$D$40</definedName>
    <definedName name="CodelistStatus">Legend!$D$37</definedName>
    <definedName name="CodelistYesNo">Legend!$D$35</definedName>
    <definedName name="HPAirTaxiLight">Legend!#REF!</definedName>
    <definedName name="HPAirTaxiMark">Legend!#REF!</definedName>
    <definedName name="HPAirTaxiSurf">Legend!#REF!</definedName>
    <definedName name="HPApronStatus">Legend!#REF!</definedName>
    <definedName name="HPApronSurf">Legend!#REF!</definedName>
    <definedName name="HPApronType">Legend!#REF!</definedName>
    <definedName name="HPBuilding">Legend!#REF!</definedName>
    <definedName name="HPBuildingsSub">#REF!</definedName>
    <definedName name="HPCivMil">Legend!#REF!</definedName>
    <definedName name="HPFato">#REF!</definedName>
    <definedName name="HPFatoAppLight">Legend!#REF!</definedName>
    <definedName name="HPFatoStatus">Legend!#REF!</definedName>
    <definedName name="HPFatoSurf">Legend!#REF!</definedName>
    <definedName name="HPFieldElev">#REF!</definedName>
    <definedName name="HPFieldGeoid">#REF!</definedName>
    <definedName name="HPGrTaxiLight">Legend!#REF!</definedName>
    <definedName name="HPGrTaxiMark">Legend!#REF!</definedName>
    <definedName name="HPGrTaxiSurf">Legend!#REF!</definedName>
    <definedName name="HPIFRVFR">Legend!#REF!</definedName>
    <definedName name="HPInfra">Legend!#REF!</definedName>
    <definedName name="HPInfraSub">#REF!</definedName>
    <definedName name="HPIntNat">Legend!#REF!</definedName>
    <definedName name="HPRefPoint">#REF!</definedName>
    <definedName name="HPSafety">#REF!</definedName>
    <definedName name="HPSafetySurf">Legend!#REF!</definedName>
    <definedName name="HPSchedule">Legend!#REF!</definedName>
    <definedName name="HPStandAircraft">Legend!#REF!</definedName>
    <definedName name="HPStandFuel">Legend!#REF!</definedName>
    <definedName name="HPStandJet">Legend!#REF!</definedName>
    <definedName name="HPStandPower">Legend!#REF!</definedName>
    <definedName name="HPStandPush">Legend!#REF!</definedName>
    <definedName name="HPStandSurf">Legend!#REF!</definedName>
    <definedName name="HPStandTowing">Legend!#REF!</definedName>
    <definedName name="HPStatus">Legend!#REF!</definedName>
    <definedName name="HPTlof">#REF!</definedName>
    <definedName name="HPTlofSurf">Legend!#REF!</definedName>
    <definedName name="HPTlofVasis">Legend!#REF!</definedName>
    <definedName name="HPTopo">Legend!#REF!</definedName>
    <definedName name="HPType">Legend!#REF!</definedName>
    <definedName name="NAIdent">#REF!</definedName>
    <definedName name="NALocType">Legend!#REF!</definedName>
    <definedName name="NAOperations">Legend!#REF!</definedName>
    <definedName name="NAPosition">#REF!</definedName>
    <definedName name="NASignalPol">Legend!#REF!</definedName>
    <definedName name="NAType">Legend!#REF!</definedName>
    <definedName name="NATypeItem">#REF!</definedName>
    <definedName name="OBAuthority">Legend!$D$116</definedName>
    <definedName name="OBDistrict">Legend!$D$119</definedName>
    <definedName name="OBdqr">Legend!$D$115</definedName>
    <definedName name="OBElevation">Obstacle!$K$13:$N$16</definedName>
    <definedName name="OBFrang">Legend!$D$121</definedName>
    <definedName name="OBGeomType">Legend!$D$107</definedName>
    <definedName name="OBLightCol">Legend!$D$111</definedName>
    <definedName name="OBLightSync">Legend!$D$112</definedName>
    <definedName name="OBLightType">Legend!$D$110</definedName>
    <definedName name="OBMarkCol">Legend!$D$114</definedName>
    <definedName name="OBMarkType">Legend!$D$113</definedName>
    <definedName name="OBMobile">Legend!$D$120</definedName>
    <definedName name="OBNatReg">Legend!$D$117</definedName>
    <definedName name="OBState">Legend!$D$118</definedName>
    <definedName name="OBStatus">Legend!$D$109</definedName>
    <definedName name="OBSubject">Obstacle!$D$3</definedName>
    <definedName name="OBType">Legend!$D$108</definedName>
    <definedName name="PRAircraft">Legend!#REF!</definedName>
    <definedName name="PRCircling">Legend!#REF!</definedName>
    <definedName name="PRDAHAircraft">Legend!#REF!</definedName>
    <definedName name="PRDAHAppType">Legend!#REF!</definedName>
    <definedName name="PRFASGuide">Legend!#REF!</definedName>
    <definedName name="PRFixPosResp">#REF!</definedName>
    <definedName name="PRFixType">Legend!#REF!</definedName>
    <definedName name="PRMDAHAircraft">Legend!#REF!</definedName>
    <definedName name="PRMDAHAppType">Legend!#REF!</definedName>
    <definedName name="PROCAHAircraft">Legend!#REF!</definedName>
    <definedName name="PROCAHAppType">Legend!#REF!</definedName>
    <definedName name="PRPBN">Legend!#REF!</definedName>
    <definedName name="PRPBNReq">Legend!#REF!</definedName>
    <definedName name="PRSegEndRole">Legend!#REF!</definedName>
    <definedName name="PRType">Legend!#REF!</definedName>
    <definedName name="RTAirClass">Legend!#REF!</definedName>
    <definedName name="RTDesiPrefix">Legend!#REF!</definedName>
    <definedName name="RTDirBackward">Legend!#REF!</definedName>
    <definedName name="RTDirForward">Legend!#REF!</definedName>
    <definedName name="RTFlightRules">Legend!#REF!</definedName>
    <definedName name="RTFromReport">Legend!#REF!</definedName>
    <definedName name="RTNavSpec">#REF!</definedName>
    <definedName name="RTToReport">Legend!#REF!</definedName>
    <definedName name="VFFromReport">Legend!#REF!</definedName>
    <definedName name="VFPointReport">Legend!#REF!</definedName>
    <definedName name="VFRepPoint">#REF!</definedName>
    <definedName name="VFToReport">Legend!#REF!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9" l="1"/>
  <c r="K18" i="9"/>
  <c r="K17" i="9"/>
  <c r="K156" i="2"/>
  <c r="G457" i="2"/>
  <c r="G466" i="2"/>
  <c r="G469" i="2"/>
  <c r="G470" i="2"/>
  <c r="G477" i="2"/>
  <c r="G10" i="2"/>
  <c r="G44" i="9"/>
  <c r="G43" i="9"/>
  <c r="D121" i="16"/>
  <c r="D120" i="16"/>
  <c r="C121" i="16"/>
  <c r="C120" i="16"/>
  <c r="B121" i="16"/>
  <c r="B120" i="16"/>
  <c r="G42" i="9"/>
  <c r="G41" i="9"/>
  <c r="C119" i="16"/>
  <c r="C118" i="16"/>
  <c r="B119" i="16"/>
  <c r="B118" i="16"/>
  <c r="G38" i="9"/>
  <c r="C117" i="16"/>
  <c r="G37" i="9"/>
  <c r="C116" i="16"/>
  <c r="B117" i="16"/>
  <c r="B116" i="16"/>
  <c r="G35" i="9"/>
  <c r="D115" i="16"/>
  <c r="C115" i="16"/>
  <c r="B115" i="16"/>
  <c r="G32" i="9"/>
  <c r="G31" i="9"/>
  <c r="D114" i="16"/>
  <c r="D113" i="16"/>
  <c r="C114" i="16"/>
  <c r="C113" i="16"/>
  <c r="B114" i="16"/>
  <c r="B113" i="16"/>
  <c r="G29" i="9"/>
  <c r="G28" i="9"/>
  <c r="D112" i="16"/>
  <c r="D111" i="16"/>
  <c r="C112" i="16"/>
  <c r="C111" i="16"/>
  <c r="B111" i="16"/>
  <c r="B112" i="16"/>
  <c r="G27" i="9"/>
  <c r="C110" i="16"/>
  <c r="B110" i="16"/>
  <c r="G23" i="9"/>
  <c r="C109" i="16"/>
  <c r="B109" i="16"/>
  <c r="G20" i="9"/>
  <c r="D108" i="16"/>
  <c r="C108" i="16"/>
  <c r="B108" i="16"/>
  <c r="G6" i="9"/>
  <c r="C107" i="16"/>
  <c r="B107" i="16"/>
  <c r="D46" i="16"/>
  <c r="G527" i="2"/>
  <c r="G522" i="2"/>
  <c r="G517" i="2"/>
  <c r="G462" i="2"/>
  <c r="G458" i="2"/>
  <c r="G459" i="2"/>
  <c r="G456" i="2"/>
  <c r="G452" i="2"/>
  <c r="G450" i="2"/>
  <c r="G449" i="2"/>
  <c r="G448" i="2"/>
  <c r="G447" i="2"/>
  <c r="G445" i="2"/>
  <c r="G442" i="2"/>
  <c r="G415" i="2"/>
  <c r="G402" i="2"/>
  <c r="G395" i="2"/>
  <c r="G390" i="2"/>
  <c r="G365" i="2"/>
  <c r="G362" i="2"/>
  <c r="G361" i="2"/>
  <c r="G357" i="2"/>
  <c r="G345" i="2"/>
  <c r="G344" i="2"/>
  <c r="G343" i="2"/>
  <c r="G342" i="2"/>
  <c r="G339" i="2"/>
  <c r="G332" i="2"/>
  <c r="G328" i="2"/>
  <c r="G327" i="2"/>
  <c r="G326" i="2"/>
  <c r="G325" i="2"/>
  <c r="G322" i="2"/>
  <c r="G320" i="2"/>
  <c r="G312" i="2"/>
  <c r="G301" i="2"/>
  <c r="G299" i="2"/>
  <c r="G285" i="2"/>
  <c r="G275" i="2"/>
  <c r="G265" i="2"/>
  <c r="G219" i="2"/>
  <c r="G193" i="2"/>
  <c r="G153" i="2"/>
  <c r="G128" i="2"/>
  <c r="G125" i="2"/>
  <c r="G119" i="2"/>
  <c r="G117" i="2"/>
  <c r="G118" i="2"/>
  <c r="G116" i="2"/>
  <c r="G113" i="2"/>
  <c r="C51" i="16"/>
  <c r="G112" i="2"/>
  <c r="C104" i="16"/>
  <c r="C103" i="16"/>
  <c r="C102" i="16"/>
  <c r="B104" i="16"/>
  <c r="B103" i="16"/>
  <c r="B102" i="16"/>
  <c r="D101" i="16"/>
  <c r="C101" i="16"/>
  <c r="B101" i="16"/>
  <c r="D100" i="16"/>
  <c r="D99" i="16"/>
  <c r="D98" i="16"/>
  <c r="C100" i="16"/>
  <c r="C99" i="16"/>
  <c r="B100" i="16"/>
  <c r="B99" i="16"/>
  <c r="C98" i="16"/>
  <c r="B98" i="16"/>
  <c r="D97" i="16"/>
  <c r="C97" i="16"/>
  <c r="B97" i="16"/>
  <c r="D96" i="16"/>
  <c r="D95" i="16"/>
  <c r="D94" i="16"/>
  <c r="D93" i="16"/>
  <c r="C96" i="16"/>
  <c r="C95" i="16"/>
  <c r="C94" i="16"/>
  <c r="B94" i="16"/>
  <c r="B95" i="16"/>
  <c r="B96" i="16"/>
  <c r="C93" i="16"/>
  <c r="B93" i="16"/>
  <c r="D92" i="16"/>
  <c r="C92" i="16"/>
  <c r="B92" i="16"/>
  <c r="D89" i="16"/>
  <c r="D90" i="16"/>
  <c r="D91" i="16"/>
  <c r="C89" i="16"/>
  <c r="C90" i="16"/>
  <c r="C91" i="16"/>
  <c r="C88" i="16"/>
  <c r="B89" i="16"/>
  <c r="B90" i="16"/>
  <c r="B91" i="16"/>
  <c r="D88" i="16"/>
  <c r="B88" i="16"/>
  <c r="D87" i="16"/>
  <c r="C87" i="16"/>
  <c r="B87" i="16"/>
  <c r="D86" i="16"/>
  <c r="C86" i="16"/>
  <c r="B86" i="16"/>
  <c r="D85" i="16"/>
  <c r="C85" i="16"/>
  <c r="B85" i="16"/>
  <c r="D84" i="16"/>
  <c r="C84" i="16"/>
  <c r="B84" i="16"/>
  <c r="C83" i="16"/>
  <c r="B83" i="16"/>
  <c r="D82" i="16"/>
  <c r="C82" i="16"/>
  <c r="B82" i="16"/>
  <c r="D81" i="16"/>
  <c r="C81" i="16"/>
  <c r="B81" i="16"/>
  <c r="D80" i="16"/>
  <c r="C80" i="16"/>
  <c r="B80" i="16"/>
  <c r="D79" i="16"/>
  <c r="C79" i="16"/>
  <c r="B79" i="16"/>
  <c r="D78" i="16"/>
  <c r="D77" i="16"/>
  <c r="D76" i="16"/>
  <c r="D75" i="16"/>
  <c r="B76" i="16"/>
  <c r="B77" i="16"/>
  <c r="B78" i="16"/>
  <c r="B75" i="16"/>
  <c r="C78" i="16"/>
  <c r="C77" i="16"/>
  <c r="C76" i="16"/>
  <c r="C75" i="16"/>
  <c r="D74" i="16"/>
  <c r="C74" i="16"/>
  <c r="B74" i="16"/>
  <c r="D73" i="16"/>
  <c r="C73" i="16"/>
  <c r="B73" i="16"/>
  <c r="C72" i="16"/>
  <c r="C71" i="16"/>
  <c r="C70" i="16"/>
  <c r="D72" i="16"/>
  <c r="D71" i="16"/>
  <c r="D70" i="16"/>
  <c r="D69" i="16"/>
  <c r="C69" i="16"/>
  <c r="B70" i="16"/>
  <c r="B71" i="16"/>
  <c r="B72" i="16"/>
  <c r="B69" i="16"/>
  <c r="D68" i="16"/>
  <c r="C68" i="16"/>
  <c r="B68" i="16"/>
  <c r="D67" i="16"/>
  <c r="C67" i="16"/>
  <c r="B67" i="16"/>
  <c r="D66" i="16"/>
  <c r="C66" i="16"/>
  <c r="B66" i="16"/>
  <c r="D65" i="16"/>
  <c r="D64" i="16"/>
  <c r="C65" i="16"/>
  <c r="B65" i="16"/>
  <c r="C64" i="16"/>
  <c r="B64" i="16"/>
  <c r="D63" i="16"/>
  <c r="C63" i="16"/>
  <c r="B63" i="16"/>
  <c r="D62" i="16"/>
  <c r="C62" i="16"/>
  <c r="B62" i="16"/>
  <c r="D61" i="16"/>
  <c r="C61" i="16"/>
  <c r="B61" i="16"/>
  <c r="D60" i="16"/>
  <c r="C60" i="16"/>
  <c r="B60" i="16"/>
  <c r="D59" i="16"/>
  <c r="C59" i="16"/>
  <c r="B59" i="16"/>
  <c r="D58" i="16"/>
  <c r="C58" i="16"/>
  <c r="B58" i="16"/>
  <c r="D57" i="16"/>
  <c r="C57" i="16"/>
  <c r="B57" i="16"/>
  <c r="D56" i="16"/>
  <c r="C56" i="16"/>
  <c r="B56" i="16"/>
  <c r="C55" i="16"/>
  <c r="C54" i="16"/>
  <c r="C53" i="16"/>
  <c r="D52" i="16"/>
  <c r="D53" i="16"/>
  <c r="D54" i="16"/>
  <c r="D55" i="16"/>
  <c r="C52" i="16"/>
  <c r="B53" i="16"/>
  <c r="B54" i="16"/>
  <c r="B55" i="16"/>
  <c r="B52" i="16"/>
  <c r="D51" i="16"/>
  <c r="B51" i="16"/>
  <c r="C50" i="16"/>
  <c r="G57" i="2"/>
  <c r="G15" i="2"/>
  <c r="G14" i="2"/>
  <c r="G13" i="2"/>
  <c r="G12" i="2"/>
  <c r="D49" i="16"/>
  <c r="B49" i="16"/>
  <c r="C49" i="16"/>
  <c r="C48" i="16"/>
  <c r="B48" i="16"/>
  <c r="C47" i="16"/>
  <c r="B47" i="16"/>
  <c r="C46" i="16"/>
  <c r="B46" i="16"/>
  <c r="C45" i="16"/>
  <c r="C44" i="16"/>
  <c r="B45" i="16"/>
  <c r="B4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tc={A7975768-710D-45DC-9C00-F0DF505A0AA1}</author>
    <author>tc={E10FC148-F4E9-4EF5-A92C-B158A153E5A5}</author>
    <author>tc={EF421BEB-43D8-4D88-960B-AAC51FE424D1}</author>
    <author>tc={2FDB6B70-641F-4676-B28A-8AFA927E9F29}</author>
    <author>tc={277B2F1D-1E09-4B9A-ABF4-8420ACE98DD6}</author>
    <author>tc={4E5EB013-EB7F-4957-B8CA-40562C9FA064}</author>
  </authors>
  <commentList>
    <comment ref="O2" authorId="0" shapeId="0" xr:uid="{A7975768-710D-45DC-9C00-F0DF505A0AA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GP ... GeoPackage (aerodrome format, ZLHR)
CAD = CAD oriented file (e.g. DXF)
TXT ... non-structured easily readable format (TXT, DOC, PDF, XLS)
SW ... software (e.g. AD, FPDAM)
XLS ... Excel format
FORM ... Structured PDF file</t>
      </text>
    </comment>
    <comment ref="L30" authorId="1" shapeId="0" xr:uid="{E10FC148-F4E9-4EF5-A92C-B158A153E5A5}">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Accuracy more stringent than in standard catalogue for operational reasons (higher accuracy needed for the analysis when runway designators need to be changed) </t>
      </text>
    </comment>
    <comment ref="G115" authorId="2" shapeId="0" xr:uid="{EF421BEB-43D8-4D88-960B-AAC51FE424D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according to AIXM 5.1 specification</t>
      </text>
    </comment>
    <comment ref="E279" authorId="3" shapeId="0" xr:uid="{2FDB6B70-641F-4676-B28A-8AFA927E9F2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Area lights</t>
      </text>
    </comment>
    <comment ref="D510" authorId="4" shapeId="0" xr:uid="{277B2F1D-1E09-4B9A-ABF4-8420ACE98DD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AD 2.7 to be updated according to NPA 2021-103 (runway surface condition assessment)</t>
      </text>
    </comment>
    <comment ref="J529" authorId="5" shapeId="0" xr:uid="{4E5EB013-EB7F-4957-B8CA-40562C9FA06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according to NPA 2021-103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tc={6AABADDB-E696-4E9F-8CE2-8A09D9905026}</author>
  </authors>
  <commentList>
    <comment ref="O4" authorId="0" shapeId="0" xr:uid="{6AABADDB-E696-4E9F-8CE2-8A09D990502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FORM: Heliportformular</t>
      </text>
    </comment>
  </commentList>
</comments>
</file>

<file path=xl/sharedStrings.xml><?xml version="1.0" encoding="utf-8"?>
<sst xmlns="http://schemas.openxmlformats.org/spreadsheetml/2006/main" count="4568" uniqueCount="1781">
  <si>
    <t>Title</t>
  </si>
  <si>
    <t>Aeronautical Data Catalogue Austria</t>
  </si>
  <si>
    <t>Version</t>
  </si>
  <si>
    <t>Subject</t>
  </si>
  <si>
    <t>Sources</t>
  </si>
  <si>
    <t>ICAO Doc 10066, First Edition, Aeronautical Data Catalogue</t>
  </si>
  <si>
    <t>Regulation (EC) 2020/469, Annex III, Appendix 1, Aeronautical Data Catalogue (EASA Standard Data Catalogue)</t>
  </si>
  <si>
    <t>Originator Index of the AIP Austria v11</t>
  </si>
  <si>
    <t>Additional operational requirements in Austria</t>
  </si>
  <si>
    <t>Date</t>
  </si>
  <si>
    <t>Aeronautical Data Catalogue Austria - Description of Contents</t>
  </si>
  <si>
    <t>General:</t>
  </si>
  <si>
    <t>The National Data Catalogue Austria is organised in tables describing aeronautical data structured as subjects, 
properties and sub-properties regarding:
- Airports (International);
- Aerodromes (Military);
- Airfields (Civil);
- Heliports;
- Airspaces;
- Routes;
- Navaids;
- Obstacles;
- IFR procedures;
- VFR procedures;
- General information;
- Geographic data;
- Other information (required for national aeronautical information publications).</t>
  </si>
  <si>
    <t>Color Coding:</t>
  </si>
  <si>
    <t>The National Data Catalogue Austria uses the following color coded information:</t>
  </si>
  <si>
    <t xml:space="preserve"> - blue background:</t>
  </si>
  <si>
    <t>entries differing from the EASA Standard Data Catalogue (except nationally added columns; see below for details)</t>
  </si>
  <si>
    <t xml:space="preserve"> - greyed-out text:</t>
  </si>
  <si>
    <t>data items of the EASA Standard Data Catalogue that are not used in Austrian aviation data products, e.g. microwave landing systems (MLS) not present in Austria</t>
  </si>
  <si>
    <t>Description of Columns:</t>
  </si>
  <si>
    <t>Column</t>
  </si>
  <si>
    <t>Description</t>
  </si>
  <si>
    <t>Details</t>
  </si>
  <si>
    <t>ID</t>
  </si>
  <si>
    <t>(nationally added column)
National ID for unambiguous reference to each data item.</t>
  </si>
  <si>
    <t>Note: The IDs are needed for data mappings (e.g. mapping of attributes of a specific data formats to the data items of this Catalogue)</t>
  </si>
  <si>
    <t xml:space="preserve">Div. </t>
  </si>
  <si>
    <t>(nationally added column)
"Divergence" - Coded information on the type of divergence if the content is differing from the EASA Standard Catalogue.</t>
  </si>
  <si>
    <t>Subject for which data can be collected.</t>
  </si>
  <si>
    <t>Property</t>
  </si>
  <si>
    <t>An identifiable characteristic of a subject.</t>
  </si>
  <si>
    <t>Sub-Property</t>
  </si>
  <si>
    <t>An identifiable characteristic of a property.</t>
  </si>
  <si>
    <t>Type</t>
  </si>
  <si>
    <t>Classification of the data into different types.</t>
  </si>
  <si>
    <t>The data is classified into types:
Altitude, Angle, Bearing, Code list, Contact, Course, Date, Distance, Elevation, Height, Line, Point, Polygon, Raster, Schedule, Text, Value.</t>
  </si>
  <si>
    <t>A description of the data item.</t>
  </si>
  <si>
    <t>Note</t>
  </si>
  <si>
    <t>Notes containing additional information or conditions for the provision of the data.</t>
  </si>
  <si>
    <t>Reference</t>
  </si>
  <si>
    <t>(nationally added column)
Aviation data product where the data item is used; if the item is used in charts, the relevant chapter of ICAO Annex 4 or the name of the chart is indicated.</t>
  </si>
  <si>
    <t>Integrity</t>
  </si>
  <si>
    <t>The integrity classification.</t>
  </si>
  <si>
    <t>Accuracy</t>
  </si>
  <si>
    <t>Accuracy requirements for aeronautical data based on a 95% confidence level.</t>
  </si>
  <si>
    <t>Nat. Resolution</t>
  </si>
  <si>
    <t xml:space="preserve">(nationally added column)
Resolution as required nationally to be provided by the transmitting party. This column is complementary to the EASA Data Catalogue columns "Pub. Resolution" and "Chart Resolution" and ensures compliance with the publication/chart resolution required by the EASA Data Catalogue.
</t>
  </si>
  <si>
    <t>Note: The EASA Data Catalogue columns "Pub. Resolution" and "Chart Resolution" are not included in the National Data Catalogue Austria.</t>
  </si>
  <si>
    <t>Origin Type</t>
  </si>
  <si>
    <t>Origination type identifying the data as surveyed, calculated or declared.</t>
  </si>
  <si>
    <t>Format</t>
  </si>
  <si>
    <t>(nationally added column)
Base format the data shall be provided in.</t>
  </si>
  <si>
    <t>The following format types are indicated in the National Data Catalogue Austria:
- CAD: data provided as AutoCAD file;
- FORM: data to be provided via a form specified in formal 
  arrangements, e.g. Austrian obstacle standard form;
- GP: data to be provided in GeoPackage format;
- SHP: data to be provided as ESRI shapefile;
- SW: data to be provided via specific software products (e.g.
  Airspace Designer) specified in formal arrangements;
- TXT: data to be provided as text, e.g. .doc or .txt files;
- URL: reference to a web resource to retrieve data;
- XLS: data to be provided as structured data sheet, e.g. .xls file;
- WMS: raster data provided as an OGC "Web Map Service".</t>
  </si>
  <si>
    <t>Transmitting Parties</t>
  </si>
  <si>
    <t>(nationally added column)
Primary data provider, i.e., the person/organisation/department responsible for the provision of this data item to the aeronautical information services.</t>
  </si>
  <si>
    <t>Other Parties</t>
  </si>
  <si>
    <t>(nationally added column)
Persons/organisations/department co-responsible for the provision of this data item to the aeronautical information services.</t>
  </si>
  <si>
    <t>Authorisation</t>
  </si>
  <si>
    <t>(nationally added column)
Relevant authority, if the content of this data item is subject to prior authorisation.</t>
  </si>
  <si>
    <t>Specification of Code Lists:</t>
  </si>
  <si>
    <t>Base code lists</t>
  </si>
  <si>
    <t>Name</t>
  </si>
  <si>
    <t>Predefined Values</t>
  </si>
  <si>
    <t>CodelistYesNo</t>
  </si>
  <si>
    <t>Within a GUI, usually realized as checkbox permitting the user to make a binary choice between yes or no.</t>
  </si>
  <si>
    <t>yes,
no</t>
  </si>
  <si>
    <t>CodelistAvailability</t>
  </si>
  <si>
    <t>Within a GUI, usually realized as checkbox permitting the user to make a binary choice between available or unavailable.</t>
  </si>
  <si>
    <t>available,
unavailable</t>
  </si>
  <si>
    <t>CodelistStatus</t>
  </si>
  <si>
    <t>Operational status of a movement area at the aerodrome/heliport.</t>
  </si>
  <si>
    <t>open,
closed,
abandoned</t>
  </si>
  <si>
    <t>CodelistFlightRules</t>
  </si>
  <si>
    <t>Information on the flight rules that apply (e.g. to an aerodrome or route)</t>
  </si>
  <si>
    <t>IFR,
IFR/VFR,
VFR</t>
  </si>
  <si>
    <t>CodelistLanguage</t>
  </si>
  <si>
    <t>Languages used within units providing service in Austria.</t>
  </si>
  <si>
    <t>German,
English</t>
  </si>
  <si>
    <t>CodelistReporting</t>
  </si>
  <si>
    <t>Indication on reporting requirements by an ATC unit.</t>
  </si>
  <si>
    <t>compulsory,
on-request,
no report</t>
  </si>
  <si>
    <t>CodeListAIXM</t>
  </si>
  <si>
    <t>Code list for the data item as specified in the AIXM 5.1 specification (see: https://aixm.aero/page/aixm-51-specification)</t>
  </si>
  <si>
    <t>according to AIXM 5.1 specification</t>
  </si>
  <si>
    <t>Airport (international)</t>
  </si>
  <si>
    <t>Data Item</t>
  </si>
  <si>
    <t>Aerodrome,
Aerodrome/Heliport,
Heliport,
Landing Site</t>
  </si>
  <si>
    <t>international,
international/national,
national</t>
  </si>
  <si>
    <t>scheduled,
non-scheduled,
private,
other,
all</t>
  </si>
  <si>
    <t>civil,
military</t>
  </si>
  <si>
    <t>AP21064</t>
  </si>
  <si>
    <t>one-way,
two-way</t>
  </si>
  <si>
    <t>0,
I,
II,
III</t>
  </si>
  <si>
    <t>terminal,
hangar,
fire fighting,
tower,
other</t>
  </si>
  <si>
    <t>class 1 roads,
class 2 roads,
class 3 roads,
railway,
vertical structures,
poles,
navigation aids,
car park,
other</t>
  </si>
  <si>
    <t>hydrography,
escarpment</t>
  </si>
  <si>
    <t>Obstacle</t>
  </si>
  <si>
    <t>Point,
Line,
Polygon</t>
  </si>
  <si>
    <t>construction planned,
modification planned,
demolition planned,
in construction,
completed </t>
  </si>
  <si>
    <t>Gefahrenfeuer,
Hindernisfeuer,
Gefahren- und Hindernisfeuer,
Ausführung unbekannt</t>
  </si>
  <si>
    <t>Oberste Zivilluftfahrtbehörde,
BMLV,
LH Burgenland,
LH Kärnten,
LH NÖ,
LH OÖ,
LH Salzburg,
LH Steiermark,
LH Tirol,
LH Vorarlberg,
LH Wien</t>
  </si>
  <si>
    <t>LFG 85/1,
LFG 85/2 Z1,
LFG 85/2 Z2,
LFG 85/3,
LFG 78,
LFG 122,
ICAO</t>
  </si>
  <si>
    <t>according to Statistik Austria</t>
  </si>
  <si>
    <t>Div.</t>
  </si>
  <si>
    <t>AP01000</t>
  </si>
  <si>
    <t>Aerodrome/Heliport</t>
  </si>
  <si>
    <t>A defined area on land or water (including any buildings, installations and equipment) intended to be used either wholly or in part for the arrival, departure and surface movement of aircraft.</t>
  </si>
  <si>
    <t>AP01010</t>
  </si>
  <si>
    <t>Designator</t>
  </si>
  <si>
    <t>Designator of the aerodrome/heliport</t>
  </si>
  <si>
    <t>AP01011</t>
  </si>
  <si>
    <t>ICAO location indicator</t>
  </si>
  <si>
    <t>Text</t>
  </si>
  <si>
    <t>The four-letter ICAO location indicator of the aerodrome/heliport, as listed in ICAO Doc 7910 ‘Location Indicators’</t>
  </si>
  <si>
    <t>If any</t>
  </si>
  <si>
    <t>AIP GEN 2.4
AIP AD 1.3.1
AIP AD 2.1</t>
  </si>
  <si>
    <t>TXT
GP</t>
  </si>
  <si>
    <t>BMK/OZB</t>
  </si>
  <si>
    <t>AD/OP</t>
  </si>
  <si>
    <t>AP01012</t>
  </si>
  <si>
    <t>IATA designator</t>
  </si>
  <si>
    <t>The identifier that is assigned to a location in accordance with IATA rules (Resolution 767)</t>
  </si>
  <si>
    <t>AIXM 5.1.1</t>
  </si>
  <si>
    <t>TXT</t>
  </si>
  <si>
    <t>AP01013</t>
  </si>
  <si>
    <t>NPA</t>
  </si>
  <si>
    <t>Other</t>
  </si>
  <si>
    <t>A locally defined airport identifier, if other than an ICAO location indicator</t>
  </si>
  <si>
    <t>n/a</t>
  </si>
  <si>
    <t>AP01020</t>
  </si>
  <si>
    <t>The primary official name of an aerodrome as designated by the competent authority</t>
  </si>
  <si>
    <t>AIP AD 1.3.1
AIP AD 2.1
ICAO Annex 4 Chapter 3.6
Chapter 4.6 
Chapter 5.3
Chapter 6.4
Chapter 9.5
Chapter 10.5
Chapter 11.6
Chapter 12.6
Chapter 13.4
Chapter 14.4
Chapter 15.4
Chapter 21.5</t>
  </si>
  <si>
    <t>AP01030</t>
  </si>
  <si>
    <t>Served city</t>
  </si>
  <si>
    <t>The full name (free text) of the city or town the aerodrome/heliport is serving</t>
  </si>
  <si>
    <t>AIP AD 2.2.2
ICAO Annex 4 Chapter 3.6
Chapter 4.6 
Chapter 5.3
Chapter 6.4
Chapter 9.5
Chapter 10.5
Chapter 11.6
Chapter 12.6
Chapter 13.4
Chapter 14.4
Chapter 15.4
Chapter 21.5</t>
  </si>
  <si>
    <t>AP01040</t>
  </si>
  <si>
    <t>ADD</t>
  </si>
  <si>
    <t>The type of the aerodrome/heliport</t>
  </si>
  <si>
    <t>AIXM 5.1.1
AIP AD 2/3</t>
  </si>
  <si>
    <t>AP01050</t>
  </si>
  <si>
    <t>Type of traffic permitted</t>
  </si>
  <si>
    <t>AP01051</t>
  </si>
  <si>
    <t>International/national</t>
  </si>
  <si>
    <t>Indication if international and/or national flights are permitted at the aerodrome/heliport</t>
  </si>
  <si>
    <t>AIP AD 1.3.2</t>
  </si>
  <si>
    <t>AP01052</t>
  </si>
  <si>
    <t>Instrument flight rules (IFR)/Visual flight rules (VFR)</t>
  </si>
  <si>
    <t>Indication if IFR and/or VFR flights are permitted at the aerodrome/heliport</t>
  </si>
  <si>
    <t>AIP AD 1.3.2
AIP AD 2.2.7</t>
  </si>
  <si>
    <t>AP01053</t>
  </si>
  <si>
    <t>PROP
DESC</t>
  </si>
  <si>
    <t>Flight purpose</t>
  </si>
  <si>
    <t>Indication of the flight purpose types permitted at the aerodrome/heliport</t>
  </si>
  <si>
    <t>AP01054</t>
  </si>
  <si>
    <t>DESC</t>
  </si>
  <si>
    <t>Civil/military</t>
  </si>
  <si>
    <t>Indication if civil aviation and/or military flights are permitted at the aerodrome/heliport</t>
  </si>
  <si>
    <t>AP01055</t>
  </si>
  <si>
    <t>Restricted use</t>
  </si>
  <si>
    <t>Indication if an aerodrome or heliport is not open for the public (Only for the use of the owners).</t>
  </si>
  <si>
    <t>AIP AD 1.3.2
(AIP AD 1.4)</t>
  </si>
  <si>
    <t>AP01060</t>
  </si>
  <si>
    <t>Heliport type</t>
  </si>
  <si>
    <t>The type of the heliport (surface level, elevated, shipboard or helideck)</t>
  </si>
  <si>
    <t>AIP AD 2.16.7</t>
  </si>
  <si>
    <t>AP01070</t>
  </si>
  <si>
    <t>Control type</t>
  </si>
  <si>
    <t>Indication if an aerodrome is under civil control, military control or joint control</t>
  </si>
  <si>
    <t>AIP AD 1.3.1
AIP AD 2.1</t>
  </si>
  <si>
    <t>AP01080</t>
  </si>
  <si>
    <t>GRP</t>
  </si>
  <si>
    <t>Certification</t>
  </si>
  <si>
    <t xml:space="preserve">Detailed description on the status of the airport certification </t>
  </si>
  <si>
    <t>AP01081</t>
  </si>
  <si>
    <t>Certified</t>
  </si>
  <si>
    <t>Indication if an aerodrome is/is not certified in accordance with the ICAO rules or Regulation (EU) No 139/2014</t>
  </si>
  <si>
    <t>AIP AD 1.5.1
AIP AD 1.5.3</t>
  </si>
  <si>
    <t>AP01082</t>
  </si>
  <si>
    <t>Certification date</t>
  </si>
  <si>
    <t>The date when the airport certification was issued by the competent authority</t>
  </si>
  <si>
    <t>AIP AD 1.5.2</t>
  </si>
  <si>
    <t>AP01083</t>
  </si>
  <si>
    <t>Certification expiration date</t>
  </si>
  <si>
    <t>The date when the aerodrome certification becomes invalid</t>
  </si>
  <si>
    <t>AP01090</t>
  </si>
  <si>
    <t>Field elevation</t>
  </si>
  <si>
    <t>AD/Surveyor</t>
  </si>
  <si>
    <t>AP01091</t>
  </si>
  <si>
    <t>Elevation</t>
  </si>
  <si>
    <t>The vertical distance above mean sea level (MSL) from the highest point of the landing area</t>
  </si>
  <si>
    <t>AIP AD 2.2.3
ICAO Annex 4 Chapter 11.10.1.3
Chapter 12.10.1.2
Chapter 16.9.2.2
Chapter 17.9.2.2</t>
  </si>
  <si>
    <t>Essential</t>
  </si>
  <si>
    <t>0.5 m</t>
  </si>
  <si>
    <t>0.01 m</t>
  </si>
  <si>
    <t>Surveyed</t>
  </si>
  <si>
    <t>GP</t>
  </si>
  <si>
    <t>AP01092</t>
  </si>
  <si>
    <t>Geoid undulation</t>
  </si>
  <si>
    <t>Height</t>
  </si>
  <si>
    <t>The geoid undulation at the aerodrome/heliport elevation position</t>
  </si>
  <si>
    <t>Where appropriate</t>
  </si>
  <si>
    <t>AIP AD 2.2.4</t>
  </si>
  <si>
    <t>AP01100</t>
  </si>
  <si>
    <t>Temperature</t>
  </si>
  <si>
    <t>AIP AD 2.2.3</t>
  </si>
  <si>
    <t>ACG/MET</t>
  </si>
  <si>
    <t>AP01101</t>
  </si>
  <si>
    <t>Reference temperature</t>
  </si>
  <si>
    <t>Value</t>
  </si>
  <si>
    <t>The monthly mean of the daily maximum temperatures for the hottest month of the year at an aerodrome; this temperature must be averaged over a period of years.</t>
  </si>
  <si>
    <t>0.1°</t>
  </si>
  <si>
    <t>AP01102</t>
  </si>
  <si>
    <t>Mean low temperature</t>
  </si>
  <si>
    <t>The mean lowest temperature of the coldest month of the year, for the last five years of data at the aerodrome elevation</t>
  </si>
  <si>
    <t>5°</t>
  </si>
  <si>
    <t>AP01110</t>
  </si>
  <si>
    <t>Magnetic variation</t>
  </si>
  <si>
    <t>The angular difference between the true and the magnetic north</t>
  </si>
  <si>
    <t>AIP AD 2.2.5
ICAO Annex 4 Chapter 3.7
Chapter 4.8
Chapter 5.5.4.3 b)
Chapter 9.7
Chapter 10.7
Chapter 11.8
Chapter 12.8
Chapter 13.5
Chapter 14.5
Chapter 15.5
Chapter 21.7</t>
  </si>
  <si>
    <t>ACG/ATM/IFP</t>
  </si>
  <si>
    <t>ACG/ATM/AIM</t>
  </si>
  <si>
    <t>AP01111</t>
  </si>
  <si>
    <t>DQR</t>
  </si>
  <si>
    <t>Angle</t>
  </si>
  <si>
    <t>The angle value of the magnetic variation</t>
  </si>
  <si>
    <t>0.3°</t>
  </si>
  <si>
    <t>0.01°</t>
  </si>
  <si>
    <t>Surveyed/calculated</t>
  </si>
  <si>
    <t>SW</t>
  </si>
  <si>
    <t>AP01112</t>
  </si>
  <si>
    <t>The date on which the magnetic variation had the corresponding value</t>
  </si>
  <si>
    <t>AP01113</t>
  </si>
  <si>
    <t>Annual change</t>
  </si>
  <si>
    <t>The annual rate of change of the magnetic variation</t>
  </si>
  <si>
    <t>AP01120</t>
  </si>
  <si>
    <t>Reference point</t>
  </si>
  <si>
    <t>The designated geographical location of an aerodrome</t>
  </si>
  <si>
    <t>AP01121</t>
  </si>
  <si>
    <t> </t>
  </si>
  <si>
    <t>Position</t>
  </si>
  <si>
    <t>Point</t>
  </si>
  <si>
    <t>Geographical location of the aerodrome reference point</t>
  </si>
  <si>
    <t>AIP AD 2.2.1
ICAO Annex 4 Chapter 4.9
Chapter 5.5.4.3 a)
Chapter 13.6.1 a)</t>
  </si>
  <si>
    <t>Routine</t>
  </si>
  <si>
    <t>30 m</t>
  </si>
  <si>
    <t>0.1 sec</t>
  </si>
  <si>
    <t>Surveyed/
calculated</t>
  </si>
  <si>
    <t>AP01122</t>
  </si>
  <si>
    <t>Site</t>
  </si>
  <si>
    <t>Location of the reference point on the aerodrome</t>
  </si>
  <si>
    <t>AIP AD 2.2.1</t>
  </si>
  <si>
    <t>AP01123</t>
  </si>
  <si>
    <t>Direction</t>
  </si>
  <si>
    <t>Direction of the aerodrome reference point from the centre of the city or town which the aerodrome serves.</t>
  </si>
  <si>
    <t>AIP AD 2.2.2</t>
  </si>
  <si>
    <t>AP01124</t>
  </si>
  <si>
    <t>Distance</t>
  </si>
  <si>
    <t>Distance of the aerodrome reference point from the centre of the city or town which the aerodrome serves.</t>
  </si>
  <si>
    <t>AP01130</t>
  </si>
  <si>
    <t>Aerodrome operator</t>
  </si>
  <si>
    <t>Contact</t>
  </si>
  <si>
    <t>Information required to enable contact with the responsible person and/or organisation ("airport duty manager")</t>
  </si>
  <si>
    <t>AIP AD 2.2.6</t>
  </si>
  <si>
    <t>AP01140</t>
  </si>
  <si>
    <t>Operational hours</t>
  </si>
  <si>
    <t>Detailed description of the hours of operation of services at the aerodrome</t>
  </si>
  <si>
    <t>AP01141</t>
  </si>
  <si>
    <t>Schedule</t>
  </si>
  <si>
    <t>Hours of operation of the aerodrome operator</t>
  </si>
  <si>
    <t>AIP AD 2.3.1</t>
  </si>
  <si>
    <t>AP01142</t>
  </si>
  <si>
    <t>Customs and immigration</t>
  </si>
  <si>
    <t>Hours of operation of customs and immigration</t>
  </si>
  <si>
    <t>AIP AD 2.3.2</t>
  </si>
  <si>
    <t>AP01143</t>
  </si>
  <si>
    <t>Health and sanitation</t>
  </si>
  <si>
    <t>Hours of operation of health and sanitation</t>
  </si>
  <si>
    <t>AIP AD 2.3.3</t>
  </si>
  <si>
    <t>AP01144</t>
  </si>
  <si>
    <t>AIS briefing office</t>
  </si>
  <si>
    <t>Hours of operation of AIS briefing office</t>
  </si>
  <si>
    <t>AIP AD 2.3.4</t>
  </si>
  <si>
    <t>AP01145</t>
  </si>
  <si>
    <t>ATS reporting office (ARO)</t>
  </si>
  <si>
    <t>Hours of operation of ARO</t>
  </si>
  <si>
    <t>AIP AD 2.3.5</t>
  </si>
  <si>
    <t>AP01146</t>
  </si>
  <si>
    <t>MET briefing office</t>
  </si>
  <si>
    <t>Hours of operation of MET briefing office</t>
  </si>
  <si>
    <t>AIP AD 2.3.6</t>
  </si>
  <si>
    <t>AP01147</t>
  </si>
  <si>
    <t>Air traffic service</t>
  </si>
  <si>
    <t>Hours of operation of air traffic service</t>
  </si>
  <si>
    <t>AIP AD 2.3.7</t>
  </si>
  <si>
    <t>ACG/ATM/ATT</t>
  </si>
  <si>
    <t>ACG/ATM/AWQ</t>
  </si>
  <si>
    <t>AP01148</t>
  </si>
  <si>
    <t>Fuelling</t>
  </si>
  <si>
    <t>Hours of operation of fuelling</t>
  </si>
  <si>
    <t>AIP AD 2.3.8</t>
  </si>
  <si>
    <t>AP01149</t>
  </si>
  <si>
    <t>Handling</t>
  </si>
  <si>
    <t>Hours of operation of handling</t>
  </si>
  <si>
    <t>AIP AD 2.3.9</t>
  </si>
  <si>
    <t>AP0114A</t>
  </si>
  <si>
    <t>Security</t>
  </si>
  <si>
    <t>Hours of operation of security</t>
  </si>
  <si>
    <t>AIP AD 2.3.10</t>
  </si>
  <si>
    <t>AP0114B</t>
  </si>
  <si>
    <t>De-icing</t>
  </si>
  <si>
    <t>Hours of operation of de-icing</t>
  </si>
  <si>
    <t>AIP AD 2.3.11</t>
  </si>
  <si>
    <t>AP0114C</t>
  </si>
  <si>
    <t>Remarks</t>
  </si>
  <si>
    <t>Any other information on the operational hours</t>
  </si>
  <si>
    <t>AIP AD 2.3.12</t>
  </si>
  <si>
    <t>AD/OP
ACG/ATM/AIM
ACG/MET
ACG/ATM/ATT</t>
  </si>
  <si>
    <t>AP01150</t>
  </si>
  <si>
    <t>NAT</t>
  </si>
  <si>
    <t>Civil aerodrome boundary</t>
  </si>
  <si>
    <t>Civil aerodrome boundary according to national law ("Zivilflugplatzgrenze")</t>
  </si>
  <si>
    <t>AP01151</t>
  </si>
  <si>
    <t>Boundary</t>
  </si>
  <si>
    <t>Polygon</t>
  </si>
  <si>
    <t>Area boundary of the "Zivilflugplatzgrenze"</t>
  </si>
  <si>
    <t>ZFV §6</t>
  </si>
  <si>
    <t>0.01 sec</t>
  </si>
  <si>
    <t>AP01160</t>
  </si>
  <si>
    <t>Border of Responsibility</t>
  </si>
  <si>
    <t>The boundaries of the Air Traffic Control Service</t>
  </si>
  <si>
    <t>AP01161</t>
  </si>
  <si>
    <t>Area boundary of the Border of Responsibility</t>
  </si>
  <si>
    <t>ICAO Annex 4 Chapter 13.6.1 k)
Chapter 14.6 h)
Chapter 15.6 g)</t>
  </si>
  <si>
    <t>AP01162</t>
  </si>
  <si>
    <t>Any other information on the Border of Responsibility</t>
  </si>
  <si>
    <t>GP
TXT</t>
  </si>
  <si>
    <t>AP01170</t>
  </si>
  <si>
    <t>Status</t>
  </si>
  <si>
    <t>Operational status of the aerodrome (open, closed, abandoned)</t>
  </si>
  <si>
    <t>ICAO Annex 4 Chapter 11.10.1.1
Chapter 12.10.1.1
Chapter 17.9.2.3</t>
  </si>
  <si>
    <t>AP01180</t>
  </si>
  <si>
    <t>Any other general information on the aerodrome</t>
  </si>
  <si>
    <t>AIP AD 2.2.8
AIP AD 2.23</t>
  </si>
  <si>
    <t>AD/OP
BMK/OZB
ACG/ATM/ATT
ACG/ATM/IFP
ACG/MET</t>
  </si>
  <si>
    <t>AP02000</t>
  </si>
  <si>
    <t>Landing direction indicator</t>
  </si>
  <si>
    <t>A device to visually indicate the direction currently designated for landing and for take-off</t>
  </si>
  <si>
    <t>AP02010</t>
  </si>
  <si>
    <t>Location</t>
  </si>
  <si>
    <t>Location of the landing direction indicator</t>
  </si>
  <si>
    <t>AIP AD 2.15.2</t>
  </si>
  <si>
    <t>ACG/MET
AD/Surveyor</t>
  </si>
  <si>
    <t>AP02020</t>
  </si>
  <si>
    <t>Lighting</t>
  </si>
  <si>
    <t>Lighting of the landing direction indicator</t>
  </si>
  <si>
    <t>AP03000</t>
  </si>
  <si>
    <t>Secondary power supply</t>
  </si>
  <si>
    <t>AP03010</t>
  </si>
  <si>
    <t>Characteristics</t>
  </si>
  <si>
    <t>Description of the secondary power supply</t>
  </si>
  <si>
    <t>AIP AD 2.15.4</t>
  </si>
  <si>
    <t>AP03020</t>
  </si>
  <si>
    <t>Switch-over time</t>
  </si>
  <si>
    <t>Secondary power supply switch-over time</t>
  </si>
  <si>
    <t>AP04000</t>
  </si>
  <si>
    <t>Anemometer</t>
  </si>
  <si>
    <t>Device used for measuring the wind speed</t>
  </si>
  <si>
    <t>AP04010</t>
  </si>
  <si>
    <t>Location of the anemometer</t>
  </si>
  <si>
    <t>AP04020</t>
  </si>
  <si>
    <t>Lighting of the anemometer</t>
  </si>
  <si>
    <t>AP05000</t>
  </si>
  <si>
    <t>Aerodrome beacon (ABN)/identification beacon (IBN)</t>
  </si>
  <si>
    <t>Aerodrome beacon/identification beacon used to indicate the location of an aerodrome from the air</t>
  </si>
  <si>
    <t>AP05010</t>
  </si>
  <si>
    <t>Location of the aerodrome beacon/identification beacon</t>
  </si>
  <si>
    <t>AIP AD 2.15.1
ICAO Annex 4 Chapter 16.7.9.1
Chapter 17.9.7.1</t>
  </si>
  <si>
    <t>AP05020</t>
  </si>
  <si>
    <t>Description of the aerodrome beacon/identification beacon</t>
  </si>
  <si>
    <t>AP05030</t>
  </si>
  <si>
    <t>Hours of operation</t>
  </si>
  <si>
    <t>Hours of operation of the aerodrome beacon/identification beacon</t>
  </si>
  <si>
    <t>AP06000</t>
  </si>
  <si>
    <t>Wind direction indicator</t>
  </si>
  <si>
    <t>The wind direction indicator can be a wind cone, wind sock, tetrahedron, or wind tee</t>
  </si>
  <si>
    <t>AP06010</t>
  </si>
  <si>
    <t>Location of the wind direction indicator</t>
  </si>
  <si>
    <t>AIP AD 2.15.5</t>
  </si>
  <si>
    <t>AP06020</t>
  </si>
  <si>
    <t>Lighting of the wind direction indicator</t>
  </si>
  <si>
    <t>AP07000</t>
  </si>
  <si>
    <t>Runway visual range (RVR) observation site</t>
  </si>
  <si>
    <t>The observation site of the RVR</t>
  </si>
  <si>
    <t>AP07010</t>
  </si>
  <si>
    <t>Geographical location of the RVR observation sites</t>
  </si>
  <si>
    <t>ICAO Annex 4 Chapter 13.6.1 l)</t>
  </si>
  <si>
    <t>ACG/AES/SI/DPS-MET</t>
  </si>
  <si>
    <t>ACG/MET
ACG/AES/SI/NAV
AD/Surveyor</t>
  </si>
  <si>
    <t>AP08000</t>
  </si>
  <si>
    <t>Frequency area</t>
  </si>
  <si>
    <t>The designated part of a surface movement area where a specific frequency is required by ATC or ground control</t>
  </si>
  <si>
    <t>AP08010</t>
  </si>
  <si>
    <t>Station</t>
  </si>
  <si>
    <t>Name of the station providing the service</t>
  </si>
  <si>
    <t>AP08020</t>
  </si>
  <si>
    <t>Frequency</t>
  </si>
  <si>
    <t>Frequency of the station providing the service</t>
  </si>
  <si>
    <t>AP08030</t>
  </si>
  <si>
    <t>Area boundary of the frequency area</t>
  </si>
  <si>
    <t>AP09000</t>
  </si>
  <si>
    <t>Hotspot</t>
  </si>
  <si>
    <t>A location on an aerodrome movement area with a history, or potential risk, of collision or RWY incursion, and where heightened attention by pilots/drivers is necessary</t>
  </si>
  <si>
    <t>AP09010</t>
  </si>
  <si>
    <t>Identifier</t>
  </si>
  <si>
    <t>The identifier of the hot spot</t>
  </si>
  <si>
    <t>AIXM 5.1.1
ICAO Annex 4 Chapter 13.6.1 h)
Chapter 14.6 e)
Chapter 15.6 e)</t>
  </si>
  <si>
    <t>AP09020</t>
  </si>
  <si>
    <t>Annotation</t>
  </si>
  <si>
    <t>Additional information about the hot spot</t>
  </si>
  <si>
    <t>AP09030</t>
  </si>
  <si>
    <t>Geometry</t>
  </si>
  <si>
    <t>Geographical area of the hot spot</t>
  </si>
  <si>
    <t>AP10000</t>
  </si>
  <si>
    <t>Meteorological information provided</t>
  </si>
  <si>
    <t>Detailed description of meteorological information provided at the aerodrome and an indication of which meteorological office is responsible for the service</t>
  </si>
  <si>
    <t>AIP AD 2.11</t>
  </si>
  <si>
    <t>AP10010</t>
  </si>
  <si>
    <t>Name of MET office</t>
  </si>
  <si>
    <t>Name of the associated meteorological office</t>
  </si>
  <si>
    <t>AIP AD 2.11.1</t>
  </si>
  <si>
    <t>AP10020</t>
  </si>
  <si>
    <t>Hours of service and, where applicable, the designation of the responsible meteorological office outside these hours</t>
  </si>
  <si>
    <t>AIP AD 2.11.2</t>
  </si>
  <si>
    <t>AP10030</t>
  </si>
  <si>
    <t>Office responsible for the preparation of TAFs</t>
  </si>
  <si>
    <t>Office responsible for preparation of TAFs and periods of validity and interval of issuance of the forecasts</t>
  </si>
  <si>
    <t>AIP AD 2.11.3</t>
  </si>
  <si>
    <t>AP10040</t>
  </si>
  <si>
    <t>Availability of the trend forecasts</t>
  </si>
  <si>
    <t>Availability of the trend forecasts for the aerodrome, and interval of issuance</t>
  </si>
  <si>
    <t>AIP AD 2.11.4</t>
  </si>
  <si>
    <t>AP10050</t>
  </si>
  <si>
    <t>Briefing and consultation</t>
  </si>
  <si>
    <t>Information on how briefing and/or consultation is provided</t>
  </si>
  <si>
    <t>AIP AD 2.11.5</t>
  </si>
  <si>
    <t>AP10060</t>
  </si>
  <si>
    <t>Types of flight documentation</t>
  </si>
  <si>
    <t>Types of flight documentation supplied and language(s) used in flight documentation</t>
  </si>
  <si>
    <t>AIP AD 2.11.6</t>
  </si>
  <si>
    <t>AP10070</t>
  </si>
  <si>
    <t>Charts and other information displayed</t>
  </si>
  <si>
    <t>Charts and other information displayed or available for briefing or consultation</t>
  </si>
  <si>
    <t>AIP AD 2.11.7</t>
  </si>
  <si>
    <t>AP10080</t>
  </si>
  <si>
    <t>Supplementary equipment</t>
  </si>
  <si>
    <t>Supplementary equipment available for providing information on meteorological conditions, e.g. weather radar and
receiver for satellite images</t>
  </si>
  <si>
    <t>AIP AD 2.11.8</t>
  </si>
  <si>
    <t>AP10090</t>
  </si>
  <si>
    <t>Air traffic services unit(s)</t>
  </si>
  <si>
    <t>Air traffic services unit(s) provided with meteorological information</t>
  </si>
  <si>
    <t>AIP AD 2.11.9</t>
  </si>
  <si>
    <t>ACG/MET
ACG/ATM/ATT</t>
  </si>
  <si>
    <t>AP10100</t>
  </si>
  <si>
    <t>Additional information</t>
  </si>
  <si>
    <t>Additional information (e.g. concerning any limitation of service)</t>
  </si>
  <si>
    <t>AIP AD 2.11.10</t>
  </si>
  <si>
    <t>AP11000</t>
  </si>
  <si>
    <t>Regulations</t>
  </si>
  <si>
    <t>Detailed descriptions of local regulations and noise abatement procedures</t>
  </si>
  <si>
    <t>AP11010</t>
  </si>
  <si>
    <t>Local aerodrome regulations</t>
  </si>
  <si>
    <t>Detailed description of regulations applicable to the use of the aerodrome, including the acceptability of training flights, non-radio and microlight aircraft and similar, and to ground manoeuvring and parking but excluding flight procedures</t>
  </si>
  <si>
    <t>AIP AD 2.20</t>
  </si>
  <si>
    <t>AD/OP
BMK/OZB
ATM/ACG/ATT
ATM/ACG/IFP</t>
  </si>
  <si>
    <t>AP11020</t>
  </si>
  <si>
    <t>Noise-abatement procedures</t>
  </si>
  <si>
    <t>Detailed description of noise abatement procedures established at the aerodrome</t>
  </si>
  <si>
    <t>AIP AD 2.21</t>
  </si>
  <si>
    <t>AP21000</t>
  </si>
  <si>
    <t>RWY</t>
  </si>
  <si>
    <t>A defined rectangular area on a land aerodrome prepared for the landing and take-off of aircraft</t>
  </si>
  <si>
    <t>AP21010</t>
  </si>
  <si>
    <t>The full textual designator of the RWY, used to uniquely identify the RWY at an aerodrome/heliport(e.g. 09/27, 02R/20L, RWY 1)</t>
  </si>
  <si>
    <t>AIP AD 2.12.1
ICAO Annex 4 Chapter 3.6
Chapter 5.5.4.2 b)
Chapter 6.4
Chapter 13.6.1.d)</t>
  </si>
  <si>
    <t>ACG/ATM/IFP
AD/OP</t>
  </si>
  <si>
    <t>AP21020</t>
  </si>
  <si>
    <t>Nominal length</t>
  </si>
  <si>
    <t>The declared longitudinal extent of the RWY for operational (performance) calculations</t>
  </si>
  <si>
    <t>AIP AD 2.12.3
ICAO Annex 4 Chapter 3.8.4.1 a)
Chapter 4.9.1 a)
Chapter 5.5.4.3 c)
Chapter 13.6.1. d)
Chapter 16.9.2.2
Chapter 17.9.9.2</t>
  </si>
  <si>
    <t>AP21030</t>
  </si>
  <si>
    <t>Nominal width</t>
  </si>
  <si>
    <t>The declared transversal extent of the RWY for operational (performance) calculations</t>
  </si>
  <si>
    <t>AP21040</t>
  </si>
  <si>
    <t>Geometries of the RWY element, RWY displaced area and RWY intersection</t>
  </si>
  <si>
    <t>ICAO Annex 4 Chapter 3.5.1
Chapter 3.8.4.1
Chapter 4.9.1 b)
Chapter 13.6.1 d)</t>
  </si>
  <si>
    <t>AP21050</t>
  </si>
  <si>
    <t>Centre line points</t>
  </si>
  <si>
    <t>All center line points except those being explicitly specified in the Data Catalogue: Threshold, Displaced Threshold, Runway Start, Runway End (e.g. stopway end point, clearway end point)</t>
  </si>
  <si>
    <t>AP21051</t>
  </si>
  <si>
    <t>Geographical location of the RWY centre line at each end of the RWY, at the stopway (SWY), and at the origin of each take-off flight path area, as well as at each significant change in the slope of the RWY and stopway</t>
  </si>
  <si>
    <t>Definition from Annex 4 3.8.4.2</t>
  </si>
  <si>
    <t>ICAO Annex 4 Chapter 3.8.4.2 b)
AIXM 5.1.1</t>
  </si>
  <si>
    <t>Critical</t>
  </si>
  <si>
    <t>1 m</t>
  </si>
  <si>
    <t>AP21052</t>
  </si>
  <si>
    <t>The elevation of the corresponding centre line point. For non-precision approaches, any significant high and low intermediate points along the RWY shall be measured to the accuracy of one-half metre or foot.</t>
  </si>
  <si>
    <t>ICAO Annex 4 Chapter 3.8.4.2
Chapter 4.9.1 e)
AIXM 5.1.1</t>
  </si>
  <si>
    <t>0.25 m</t>
  </si>
  <si>
    <t>AP21053</t>
  </si>
  <si>
    <t>The geoid undulation at the corresponding centre line point</t>
  </si>
  <si>
    <t>0.1 m</t>
  </si>
  <si>
    <t>AP21060</t>
  </si>
  <si>
    <t>RWY exit line</t>
  </si>
  <si>
    <t>AIP AD 2.9.2
ICAO Annex 4
Chapter 13.6.1 g)</t>
  </si>
  <si>
    <t>AP21061</t>
  </si>
  <si>
    <t>Exit guidance line</t>
  </si>
  <si>
    <t>Line</t>
  </si>
  <si>
    <t>Geographical location of the RWY exit line</t>
  </si>
  <si>
    <t>AP21062</t>
  </si>
  <si>
    <t>Colour</t>
  </si>
  <si>
    <t>Colour of the RWY exit line</t>
  </si>
  <si>
    <t>AP21063</t>
  </si>
  <si>
    <t>Style</t>
  </si>
  <si>
    <t>Style of the RWY exit line</t>
  </si>
  <si>
    <t>Directionality</t>
  </si>
  <si>
    <t>Directionality of the RWY exit line (one-way or two-way)</t>
  </si>
  <si>
    <t>AP21070</t>
  </si>
  <si>
    <t>TYP</t>
  </si>
  <si>
    <t>Surface type</t>
  </si>
  <si>
    <t>The surface type of the RWY</t>
  </si>
  <si>
    <t>AIP AD 2.12.4
ICAO Annex 4 Chapter 4.9.1.1
Chapter 5.5.4.3 d)
Chapter 13.6.1 d)
Chapter 16.9.2.2
Chapter 17.9.2.2</t>
  </si>
  <si>
    <t>AP21080</t>
  </si>
  <si>
    <t>Strength</t>
  </si>
  <si>
    <t>AP21081</t>
  </si>
  <si>
    <t>PROP
TYP
DESC</t>
  </si>
  <si>
    <t>PCN</t>
  </si>
  <si>
    <t>Pavement classification number of the RWY (for movement of aircraft of apron mass greater than 5700 KG)</t>
  </si>
  <si>
    <t>AP21082</t>
  </si>
  <si>
    <t>Pavement type</t>
  </si>
  <si>
    <t>Pavement type for the aircraft classification number – pavement classification number (ACN-PCN) determination</t>
  </si>
  <si>
    <t>AP21083</t>
  </si>
  <si>
    <t>Subgrade category</t>
  </si>
  <si>
    <t>Subgrade strength category of the RWY</t>
  </si>
  <si>
    <t>AP21084</t>
  </si>
  <si>
    <t>TYP
NPA</t>
  </si>
  <si>
    <t>Allowable pressure</t>
  </si>
  <si>
    <t>The maximum allowable tyre pressure category or the maximum allowable tyre pressure value</t>
  </si>
  <si>
    <t>AP21085</t>
  </si>
  <si>
    <t>Evaluation method</t>
  </si>
  <si>
    <t>The evaluation method used to determine the RWY strength</t>
  </si>
  <si>
    <t>AP21086</t>
  </si>
  <si>
    <t>Maximum allowable aircraft mass</t>
  </si>
  <si>
    <t>Bearing strength of a pavement intended for aircraft of apron mass equal to or less than 5700 KG</t>
  </si>
  <si>
    <t xml:space="preserve">ICAO Annex 14 Part I
Chapter 2.2.6.8
</t>
  </si>
  <si>
    <t>1 kg</t>
  </si>
  <si>
    <t>AP21087</t>
  </si>
  <si>
    <t>Maximum allowable tyre pressure</t>
  </si>
  <si>
    <t>0.01 MPa</t>
  </si>
  <si>
    <t>AP21090</t>
  </si>
  <si>
    <t>Strip</t>
  </si>
  <si>
    <t>A defined area including the runway and the stop-way if provided a) to reduce the risk of damage to aircraft running off a runway; and
b) to protect aircraft flying over it during take-off or landing operations</t>
  </si>
  <si>
    <t>AP21091</t>
  </si>
  <si>
    <t>Length</t>
  </si>
  <si>
    <t>The longitudinal extent of the RWY strip</t>
  </si>
  <si>
    <t>AIP AD 2.12.10</t>
  </si>
  <si>
    <t>AP21092</t>
  </si>
  <si>
    <t>Width</t>
  </si>
  <si>
    <t>The transversal extent of the RWY strip</t>
  </si>
  <si>
    <t>AP21093</t>
  </si>
  <si>
    <t>The surface type of the RWY strip</t>
  </si>
  <si>
    <t>AP21100</t>
  </si>
  <si>
    <t>Shoulder</t>
  </si>
  <si>
    <t>An area adjacent to the edge of a pavement, so prepared as to provide a transition area between the pavement and the adjacent surface</t>
  </si>
  <si>
    <t>AP21101</t>
  </si>
  <si>
    <t>Geographical location of the RWY shoulders</t>
  </si>
  <si>
    <t>AP21102</t>
  </si>
  <si>
    <t>The surface type of the RWY shoulder</t>
  </si>
  <si>
    <t>AIP AD 2.12.14</t>
  </si>
  <si>
    <t>AP21103</t>
  </si>
  <si>
    <t>The width of the RWY shoulder</t>
  </si>
  <si>
    <t>AIXM 5.1.1
AIP AD 2.12.14</t>
  </si>
  <si>
    <t>AP21110</t>
  </si>
  <si>
    <t>Blast pad</t>
  </si>
  <si>
    <t>Specially prepared surface placed adjacent to the end of a RWY to eliminate the erosive effect of the strong wind forces produced by aeroplanes at the beginning of their take-off roll</t>
  </si>
  <si>
    <t>AP21111</t>
  </si>
  <si>
    <t>Geographical location of the blast pad</t>
  </si>
  <si>
    <t>AP21120</t>
  </si>
  <si>
    <t>Obstacle-free zone</t>
  </si>
  <si>
    <t>Existence of an obstacle-free zone for a precision approach RWY category I</t>
  </si>
  <si>
    <t>When provided</t>
  </si>
  <si>
    <t>AIP AD 2.12.13</t>
  </si>
  <si>
    <t>AP21130</t>
  </si>
  <si>
    <t>RWY marking</t>
  </si>
  <si>
    <t>AP21131</t>
  </si>
  <si>
    <t>Type of the RWY marking</t>
  </si>
  <si>
    <t>AIP AD 2.9.2</t>
  </si>
  <si>
    <t>AP21132</t>
  </si>
  <si>
    <t>Description of the RWY markings</t>
  </si>
  <si>
    <t>AP21133</t>
  </si>
  <si>
    <t>The geographical location of the RWY marking</t>
  </si>
  <si>
    <t>ICAO Annex 4 Chapter 13.6.1 d)</t>
  </si>
  <si>
    <t>AP21140</t>
  </si>
  <si>
    <t>RWY centre line lights</t>
  </si>
  <si>
    <t>AP21141</t>
  </si>
  <si>
    <t>The longitudinal extent of the RWY centre line lights</t>
  </si>
  <si>
    <t>AIP AD 2.14.6</t>
  </si>
  <si>
    <t>AP21142</t>
  </si>
  <si>
    <t>Spacing</t>
  </si>
  <si>
    <t>Spacing of the RWY centre line lights</t>
  </si>
  <si>
    <t>AP21143</t>
  </si>
  <si>
    <t>Colour of the RWY centre line lights</t>
  </si>
  <si>
    <t>AP21144</t>
  </si>
  <si>
    <t>Intensity</t>
  </si>
  <si>
    <t>Intensity of the RWY centre line lights</t>
  </si>
  <si>
    <t>AP21145</t>
  </si>
  <si>
    <t>Geographical location of each individual light of the RWY centre line lights</t>
  </si>
  <si>
    <t>ICAO Annex 4 Chapter 13.6.1 m)</t>
  </si>
  <si>
    <t>AP21150</t>
  </si>
  <si>
    <t>RWY edge lights</t>
  </si>
  <si>
    <t>AP21151</t>
  </si>
  <si>
    <t>The longitudinal extent of the RWY edge lights</t>
  </si>
  <si>
    <t>AIP AD 2.14.7</t>
  </si>
  <si>
    <t>AP21152</t>
  </si>
  <si>
    <t>Spacing of the RWY edge lights</t>
  </si>
  <si>
    <t>AP21153</t>
  </si>
  <si>
    <t>Colour of the RWY edge lights</t>
  </si>
  <si>
    <t>AP21154</t>
  </si>
  <si>
    <t>Intensity of the RWY edge lights</t>
  </si>
  <si>
    <t>AP21155</t>
  </si>
  <si>
    <t>Geographical location of each individual light of the RWY edge lights</t>
  </si>
  <si>
    <t>AP21160</t>
  </si>
  <si>
    <t>Reference code</t>
  </si>
  <si>
    <t>The intent of the reference code is to provide a simple method for interrelating the numerous specifications concerning the characteristics of aerodromes so as to provide a series of aerodrome facilities that are suitable for the aeroplanes intended to operate at the aerodrome.</t>
  </si>
  <si>
    <t>AP21161</t>
  </si>
  <si>
    <t>Number</t>
  </si>
  <si>
    <t>Code list</t>
  </si>
  <si>
    <t>A number based on the aeroplane reference field length</t>
  </si>
  <si>
    <t>AP21162</t>
  </si>
  <si>
    <t>Letter</t>
  </si>
  <si>
    <t>A letter based on the aeroplane wingspan and outer main gear wheel span</t>
  </si>
  <si>
    <t>AP21170</t>
  </si>
  <si>
    <t>Restriction</t>
  </si>
  <si>
    <t>Description of restrictions imposed on the RWY</t>
  </si>
  <si>
    <t>AP21180</t>
  </si>
  <si>
    <t>Operational status of the RWY (open, closed, abandoned)</t>
  </si>
  <si>
    <t>ICAO Annex 4 Chapter 13.6.1 s)
Chapter 14.6 m)
Chapter 15.6 l)</t>
  </si>
  <si>
    <t>AP21190</t>
  </si>
  <si>
    <t>Any other information on the RWY</t>
  </si>
  <si>
    <t>AIP AD 2.9.4
AIP AD 2.9.5
AIP AD 2.12.14
AIP AD 2.14.10</t>
  </si>
  <si>
    <t>AD/OP
BMK/OZB</t>
  </si>
  <si>
    <t>AP22000</t>
  </si>
  <si>
    <t>RWY direction</t>
  </si>
  <si>
    <t>One or multiple directions of a defined rectangular area on a land aerodrome prepared for the landing and take-off of aircraft</t>
  </si>
  <si>
    <t>AP22010</t>
  </si>
  <si>
    <t>The full textual designator of the landing and take-off direction – examples: 27, 35L, 01R</t>
  </si>
  <si>
    <t>AIP AD 2.12.1
ICAO Annex 4 Chapter 3.6
Chapter 5.5.4.2 b)
Chapter 6.4
Chapter 13.6.1 d)</t>
  </si>
  <si>
    <t>AP22020</t>
  </si>
  <si>
    <t>Bearing</t>
  </si>
  <si>
    <t>Bearing values of the RWY</t>
  </si>
  <si>
    <t>AP22021</t>
  </si>
  <si>
    <t>True bearing</t>
  </si>
  <si>
    <t>The true bearing of the RWY</t>
  </si>
  <si>
    <t>AIP AD 2.12.2</t>
  </si>
  <si>
    <t>0.001°</t>
  </si>
  <si>
    <t>AP22022</t>
  </si>
  <si>
    <t>Magnetic bearing</t>
  </si>
  <si>
    <t>The magnetic bearing of the RWY</t>
  </si>
  <si>
    <t xml:space="preserve">ICAO Annex 4
Chapter 3.8.4.1 a)
Chapter 4.9.1 d)
Chapter 5.5.4.3 e)
Chapter 13.6.1 d)
</t>
  </si>
  <si>
    <t>Calculated</t>
  </si>
  <si>
    <t>SW
TXT</t>
  </si>
  <si>
    <t>AP22030</t>
  </si>
  <si>
    <t>Type of RWY: precision (Cat I, II, III)/non-precision/non-instrument</t>
  </si>
  <si>
    <t>AIXM 5.1.1
AIP AD 1.1
AIP AD 2.14</t>
  </si>
  <si>
    <t>AP22040</t>
  </si>
  <si>
    <t>Threshold</t>
  </si>
  <si>
    <t>The beginning of the portion of the RWY usable for landing</t>
  </si>
  <si>
    <t>AP22041</t>
  </si>
  <si>
    <t>The geographical location of the RWY threshold</t>
  </si>
  <si>
    <t>AIP AD 2.12.5
ICAO Annex 4 Chapter 13.6.1 f)</t>
  </si>
  <si>
    <t>0.001 sec</t>
  </si>
  <si>
    <t>AP22042</t>
  </si>
  <si>
    <t>NOTE</t>
  </si>
  <si>
    <t>Elevation of the RWY threshold</t>
  </si>
  <si>
    <t>for runways with non-precision approaches</t>
  </si>
  <si>
    <t>AIP AD 2.12.6
ICAO Annex 4 Chapter 11.10.1.4
Chapter 13.6.1 c)</t>
  </si>
  <si>
    <t>for runways with
precision approaches</t>
  </si>
  <si>
    <t>AP22043</t>
  </si>
  <si>
    <t>WGS-84 geoid undulation at the RWY threshold position</t>
  </si>
  <si>
    <t>AIP AD 2.12.5
ICAO Annex 4 Chapter 13.6.1 c)</t>
  </si>
  <si>
    <t>AP22044</t>
  </si>
  <si>
    <t>The indication if the threshold is displaced or not displaced; a displaced threshold is not located at the extremity of the RWY</t>
  </si>
  <si>
    <t>AIP AD 2.12.14
ICAO Annex 4 Chapter 13.6.1 d)</t>
  </si>
  <si>
    <t>AP22045</t>
  </si>
  <si>
    <t>Displacement</t>
  </si>
  <si>
    <t>Distance of the displaced threshold</t>
  </si>
  <si>
    <t>If threshold displaced</t>
  </si>
  <si>
    <t>AP22050</t>
  </si>
  <si>
    <t>RWY end</t>
  </si>
  <si>
    <t>RWY end (flight path alignment point)</t>
  </si>
  <si>
    <t>AP22051</t>
  </si>
  <si>
    <t>Location of the RWY end in the direction of departure</t>
  </si>
  <si>
    <t>AIP AD 2.12.5</t>
  </si>
  <si>
    <t>AP22052</t>
  </si>
  <si>
    <t>NOTE
DQR</t>
  </si>
  <si>
    <t>Elevation of the end position of the RWY</t>
  </si>
  <si>
    <t>AIXM 5.1.1
ICAO Annex 4 Chapter 3.8.4.2 b)</t>
  </si>
  <si>
    <t>AP22060</t>
  </si>
  <si>
    <t>Departure end of RWY (DER)</t>
  </si>
  <si>
    <t>The end of the area declared suitable for take-off (i.e. the end of the RWY or, where a clearway is provided, the end of the clearway)</t>
  </si>
  <si>
    <t>Beginning of the departure procedure</t>
  </si>
  <si>
    <t>AP22061</t>
  </si>
  <si>
    <t>The geographical location of the DER</t>
  </si>
  <si>
    <t>ICAO Doc 8168
vol. II Chapter 2.3.1</t>
  </si>
  <si>
    <t>AP22062</t>
  </si>
  <si>
    <t>The elevation of the DER is the elevation of the end of the RWY or of the clearway, whichever is higher.</t>
  </si>
  <si>
    <t>AP22070</t>
  </si>
  <si>
    <t>Touchdown zone</t>
  </si>
  <si>
    <t>The portion of a RWY beyond the threshold, where landing aeroplanes are intended to first contact the RWY</t>
  </si>
  <si>
    <t>AP22071</t>
  </si>
  <si>
    <t>The highest elevation of the touchdown zone of a precision approach RWY</t>
  </si>
  <si>
    <t>Precision approach RWY</t>
  </si>
  <si>
    <t>AIP AD 2.12.6
ICAO Annex 4 Chapter 13.6.1 b)</t>
  </si>
  <si>
    <t>AP22072</t>
  </si>
  <si>
    <t>Slope</t>
  </si>
  <si>
    <t>The slope of the RWY touchdown zone</t>
  </si>
  <si>
    <t>AP22080</t>
  </si>
  <si>
    <t>The slope of the RWY</t>
  </si>
  <si>
    <t>AIP AD 2.12.7</t>
  </si>
  <si>
    <t>0.01%</t>
  </si>
  <si>
    <t>AP22090</t>
  </si>
  <si>
    <t>Land-and-hold short operations (LAHSOs)</t>
  </si>
  <si>
    <t>Land-and-hold short operations</t>
  </si>
  <si>
    <t>AP22091</t>
  </si>
  <si>
    <t>The geographical location of the LAHSOs</t>
  </si>
  <si>
    <t>AP22092</t>
  </si>
  <si>
    <t>Protected element</t>
  </si>
  <si>
    <t>The name of the RWY or taxiway (TWY) being protected</t>
  </si>
  <si>
    <t>AP22100</t>
  </si>
  <si>
    <t>Displaced area</t>
  </si>
  <si>
    <t>The portion of a RWY between the beginning of the RWY and the displaced threshold</t>
  </si>
  <si>
    <t>AP22101</t>
  </si>
  <si>
    <t>Geographical location of the displaced area</t>
  </si>
  <si>
    <t>AP22102</t>
  </si>
  <si>
    <t>The pavement classification number of the displaced area</t>
  </si>
  <si>
    <t>AP22103</t>
  </si>
  <si>
    <t>The surface type of the displaced area</t>
  </si>
  <si>
    <t>AP22104</t>
  </si>
  <si>
    <t>Aircraft restriction</t>
  </si>
  <si>
    <t>Usage restriction for a specific aircraft type</t>
  </si>
  <si>
    <t>AP22110</t>
  </si>
  <si>
    <t>Stopway</t>
  </si>
  <si>
    <t>A defined rectangular area on the ground at the end of the take-off RWY available, prepared as a suitable area in which aircraft may be stopped in case of an abandoned take-off</t>
  </si>
  <si>
    <t>AP22111</t>
  </si>
  <si>
    <t>The longitudinal extent of the stopway</t>
  </si>
  <si>
    <t>AIP AD 2.12.8
ICAO Annex 4 Chapter 3.8.4.1.3
Chapter 4.9.1 h)
Chapter 5.5.4.3 c)</t>
  </si>
  <si>
    <t>AP22112</t>
  </si>
  <si>
    <t>The width of the stopway</t>
  </si>
  <si>
    <t>AP22113</t>
  </si>
  <si>
    <t>Geographical location of the stopway</t>
  </si>
  <si>
    <t>ICAO Annex 4 Chapter 3.8.4.1.2 
Chapter 4.9.1 g) 
Chapter 5.5.4.2 b)
Chapter 13.6.1 d)</t>
  </si>
  <si>
    <t>AP22114</t>
  </si>
  <si>
    <t>The slope of the stopway</t>
  </si>
  <si>
    <t>AP22115</t>
  </si>
  <si>
    <t>The surface type of the stopway</t>
  </si>
  <si>
    <t>AIP AD 2.12.4
ICAO Annex 4 Chapter 3.8.4.1.1
Chapter 5.5.4.3 d)</t>
  </si>
  <si>
    <t>AP22120</t>
  </si>
  <si>
    <t>Clearway</t>
  </si>
  <si>
    <t>A defined rectangular area on the ground or water under the control of the appropriate authority, selected or prepared as a suitable area over which an aeroplane may make a portion of its initial climb to a specified height.</t>
  </si>
  <si>
    <t>AP22121</t>
  </si>
  <si>
    <t>The longitudinal extent of the clearway</t>
  </si>
  <si>
    <t>AIP AD 2.12.9
ICAO Annex 4 Chapter 4.9.1 j)
Chapter 5.5.4.3 c)</t>
  </si>
  <si>
    <t>AP22122</t>
  </si>
  <si>
    <t>The transversal extent of the clearway</t>
  </si>
  <si>
    <t>AP22123</t>
  </si>
  <si>
    <t>Geographical location of the clearway</t>
  </si>
  <si>
    <t>ICAO Annex 4 Chapter 3.8.4.1 b) 
Chapter 4.9.1 i) 
Chapter 13.6.1.d)</t>
  </si>
  <si>
    <t>AP22124</t>
  </si>
  <si>
    <t>Ground profile</t>
  </si>
  <si>
    <t>The vertical profile (or slope) of the clearway</t>
  </si>
  <si>
    <t>AP22130</t>
  </si>
  <si>
    <t>RWY end safety area (RESA)</t>
  </si>
  <si>
    <t>An area symmetrical about the extended RWY centre line and adjacent to the end of the strip, primarily intended to reduce the risk of damage to an aeroplane undershooting or overrunning the RWY</t>
  </si>
  <si>
    <t>AP22131</t>
  </si>
  <si>
    <t>The longitudinal extent of the RESA</t>
  </si>
  <si>
    <t>AIP AD 2.12.11
ICAO Annex 4 Chapter 13.6.2 d)</t>
  </si>
  <si>
    <t>AP22132</t>
  </si>
  <si>
    <t>The transversal extent of the RESA</t>
  </si>
  <si>
    <t>AP22133</t>
  </si>
  <si>
    <t>Longitudinal slope</t>
  </si>
  <si>
    <t>The longitudinal slope of the RESA</t>
  </si>
  <si>
    <t>AP22134</t>
  </si>
  <si>
    <t>Transversal slope</t>
  </si>
  <si>
    <t>The transversal slope of the RESA</t>
  </si>
  <si>
    <t>AP22140</t>
  </si>
  <si>
    <t>Declared distances</t>
  </si>
  <si>
    <t>AP22141</t>
  </si>
  <si>
    <t>Take-off run available (TORA)</t>
  </si>
  <si>
    <t>The length of the RWY, declared available and suitable for the ground run of an aeroplane taking off</t>
  </si>
  <si>
    <t>AIP AD 2.13.2
ICAO Annex 4 Chapter 3.8.3
Chapter 5.5.4.3 g)</t>
  </si>
  <si>
    <t>AP22142</t>
  </si>
  <si>
    <t>Take-off distance available (TODA)</t>
  </si>
  <si>
    <t>The length of the take-off run available plus the length of the clearway, if provided</t>
  </si>
  <si>
    <t>AIP AD 2.13.3
ICAO Annex 4 Chapter 3.8.3
Chapter 5.5.4.3 g)</t>
  </si>
  <si>
    <t>AP22143</t>
  </si>
  <si>
    <t>Accelerate-stop distance available (ASDA)</t>
  </si>
  <si>
    <t>The length of the take-off run available plus the length of the stopway, if provided</t>
  </si>
  <si>
    <t>AIP AD 2.13.4
ICAO Annex 4 Chapter 3.8.3
Chapter 5.5.4.3 g)</t>
  </si>
  <si>
    <t>AP22144</t>
  </si>
  <si>
    <t>Landing distance available (LDA)</t>
  </si>
  <si>
    <t>The length of the RWY, declared available and suitable for the ground run of an aeroplane landing.</t>
  </si>
  <si>
    <t>AIP AD 2.13.5
ICAO Annex 4 Chapter 3.8.3
Chapter 5.5.4.3 g)</t>
  </si>
  <si>
    <t>AP22145</t>
  </si>
  <si>
    <t>Remarks including RWY entry or start point, where alternative reduced distances have been declared</t>
  </si>
  <si>
    <t>AIP AD 2.13.6</t>
  </si>
  <si>
    <t>AP22150</t>
  </si>
  <si>
    <t>RWY end lights</t>
  </si>
  <si>
    <t>AP22151</t>
  </si>
  <si>
    <t>Colour of the RWY end lights</t>
  </si>
  <si>
    <t>AIP AD 2.14.8</t>
  </si>
  <si>
    <t>AP22152</t>
  </si>
  <si>
    <t>Wing bar colour</t>
  </si>
  <si>
    <t>Colour of the RWY end wing bar lights</t>
  </si>
  <si>
    <t>AP22153</t>
  </si>
  <si>
    <t>Geographical location of each individual light of the RWY end and wing bar lights</t>
  </si>
  <si>
    <t>AP22160</t>
  </si>
  <si>
    <t>Stopway lights</t>
  </si>
  <si>
    <t>AP22161</t>
  </si>
  <si>
    <t>The longitudinal extent of the stopway lights</t>
  </si>
  <si>
    <t>AIP AD 2.14.9</t>
  </si>
  <si>
    <t>AP22162</t>
  </si>
  <si>
    <t>Colour of the stopway lights</t>
  </si>
  <si>
    <t>AP22163</t>
  </si>
  <si>
    <t>Geographical location of each individual light of the stopway lights</t>
  </si>
  <si>
    <t>AP22170</t>
  </si>
  <si>
    <t>Approach lighting system</t>
  </si>
  <si>
    <t>AP22171</t>
  </si>
  <si>
    <t>Classification of the approach lighting system, using as criteria Regulation (EU) No 139/2014 and CS-ADR-DSN, especially CS ADR-DSN.M.625 and CS ADR-DSN.M.626</t>
  </si>
  <si>
    <t>AIP AD 2.14.2</t>
  </si>
  <si>
    <t>AP22172</t>
  </si>
  <si>
    <t>The longitudinal extent of the approach lighting system</t>
  </si>
  <si>
    <t>AP22173</t>
  </si>
  <si>
    <t>A code indicating the relative intensity of the approach lighting system</t>
  </si>
  <si>
    <t>AP22174</t>
  </si>
  <si>
    <t>Geographical location of each individual light of the approach lighting system</t>
  </si>
  <si>
    <t>AP22180</t>
  </si>
  <si>
    <t>RWY threshold lights</t>
  </si>
  <si>
    <t>AP22181</t>
  </si>
  <si>
    <t>Colour of the RWY threshold lights</t>
  </si>
  <si>
    <t>AIP AD 2.14.3</t>
  </si>
  <si>
    <t>AP22182</t>
  </si>
  <si>
    <t>Colour of the RWY threshold wing bars</t>
  </si>
  <si>
    <t>AP22183</t>
  </si>
  <si>
    <t>Geographical location of each individual light of the threshold and wing bar lights</t>
  </si>
  <si>
    <t>AP22190</t>
  </si>
  <si>
    <t>Touchdown zone lights</t>
  </si>
  <si>
    <t>AP22191</t>
  </si>
  <si>
    <t>The longitudinal extent of the RWY touchdown zone lights</t>
  </si>
  <si>
    <t>AIP AD 2.14.5</t>
  </si>
  <si>
    <t>AP22192</t>
  </si>
  <si>
    <t>Geographical location of each individual light of the RWY touchdown zone lights</t>
  </si>
  <si>
    <t>AP22200</t>
  </si>
  <si>
    <t>Visual-approach slope indicator system</t>
  </si>
  <si>
    <t>AP22201</t>
  </si>
  <si>
    <t>Minimum eye height over the threshold (MEHT)</t>
  </si>
  <si>
    <t>Minimum Eye Height over the Threshold</t>
  </si>
  <si>
    <t>AIP AD 2.14.4</t>
  </si>
  <si>
    <t>AP22202</t>
  </si>
  <si>
    <t>Geographical location of the visual-approach slope indicator system</t>
  </si>
  <si>
    <t>AIP AD 2.14.4
ICAO Annex 4 Chapter 12.10.5.3
Chapter 13.6.1 n)</t>
  </si>
  <si>
    <t>AP22203</t>
  </si>
  <si>
    <t>The nominal-approach slope angle(s)</t>
  </si>
  <si>
    <t>AP22204</t>
  </si>
  <si>
    <t>The type of visual glide slope indicator (VGSI), visual approach slope indicator (VASI), precision approach path indicator (PAPI), etc.</t>
  </si>
  <si>
    <t>AP22205</t>
  </si>
  <si>
    <t>Displacement angle</t>
  </si>
  <si>
    <t>Where the axis of the system is not parallel to the RWY centre line, the angle of and the direction of displacement, i.e. left or right</t>
  </si>
  <si>
    <t>AP22206</t>
  </si>
  <si>
    <t>Displacement direction</t>
  </si>
  <si>
    <t>AP22207</t>
  </si>
  <si>
    <t>Any other information on visual-approach slope indicator system (e.g. number of lighting elements).</t>
  </si>
  <si>
    <t>AP22210</t>
  </si>
  <si>
    <t>Arresting gear</t>
  </si>
  <si>
    <t>The geographical location of the arresting-gear cable across the RWY</t>
  </si>
  <si>
    <t>AP22220</t>
  </si>
  <si>
    <t>Arresting system</t>
  </si>
  <si>
    <t>High-energy-absorbing material located at the end of a RWY or SWY, designed to be crushed under the weight of an aeroplane as the material exerts deceleration forces on the aircraft landing gear</t>
  </si>
  <si>
    <t>AP22221</t>
  </si>
  <si>
    <t>Geographical location of the arresting system</t>
  </si>
  <si>
    <t>AP22222</t>
  </si>
  <si>
    <t>Setback</t>
  </si>
  <si>
    <t>Setback of the arresting system</t>
  </si>
  <si>
    <t>AIP AD 2.12.12</t>
  </si>
  <si>
    <t>AP22223</t>
  </si>
  <si>
    <t>The longitudinal extent of the arresting system</t>
  </si>
  <si>
    <t>AP22224</t>
  </si>
  <si>
    <t>The transversal extent of the arresting system</t>
  </si>
  <si>
    <t>AP22230</t>
  </si>
  <si>
    <t>Any other information on the RWY direction</t>
  </si>
  <si>
    <t>AP23000</t>
  </si>
  <si>
    <t>Radio altimeter area</t>
  </si>
  <si>
    <t>A radio altimeter operating area is a rectangular area at least 300m long before the threshold of a precision approach runway to accommodate aeroplanes making auto-coupled approaches and automatic landings (irrespective of weather conditions)</t>
  </si>
  <si>
    <t>AP23010</t>
  </si>
  <si>
    <t>The longitudinal extent of the radio altimeter area</t>
  </si>
  <si>
    <t>AP23020</t>
  </si>
  <si>
    <t>The transversal extent of the radio altimeter area</t>
  </si>
  <si>
    <t>AP23030</t>
  </si>
  <si>
    <t>Geographical location of the radio altimeter area</t>
  </si>
  <si>
    <t>AP41000</t>
  </si>
  <si>
    <t>FATO</t>
  </si>
  <si>
    <t>The final-approach and take-off area is a defined area over which the final phase of the approach manoeuvre before hover or landing is completed and from which the take-off manoeuvre is commenced; where the FATO is used by helicopters operated in performance class 1, the defined area includes the rejected take-off area available.</t>
  </si>
  <si>
    <t>AP41010</t>
  </si>
  <si>
    <t>Threshold point</t>
  </si>
  <si>
    <t>The beginning of the portion of the FATO, usable for landing</t>
  </si>
  <si>
    <t>AP41011</t>
  </si>
  <si>
    <t>Geographical location of the FATO threshold point</t>
  </si>
  <si>
    <t>AIP AD 2.16.1
ICAO Annex 4 Chapter 13.6.1 f)</t>
  </si>
  <si>
    <t>AP41012</t>
  </si>
  <si>
    <t>Elevation of the FATO threshold</t>
  </si>
  <si>
    <t>for heliports with or without a PinS approach</t>
  </si>
  <si>
    <t>AIP AD 2.16.2
ICAO Annex 4 Chapter 13.6.1 c)</t>
  </si>
  <si>
    <t>for heliports intended to be operated in accordance with ICAO Annex 14, vol.2</t>
  </si>
  <si>
    <t>AP41013</t>
  </si>
  <si>
    <t>WGS-84 geoid undulation at the FATO threshold position</t>
  </si>
  <si>
    <t>AIP AD 2.16.1
ICAO Annex 4 Chapter 13.6.1 c)</t>
  </si>
  <si>
    <t>AP41020</t>
  </si>
  <si>
    <t>PROP</t>
  </si>
  <si>
    <t>Departure end of the runway (DER)</t>
  </si>
  <si>
    <t>The end of the area declared suitable for take-off (i.e. the end of the RWY or, where a clearway is provided, the end of the clearway or the end of the FATO area)</t>
  </si>
  <si>
    <t>AP41021</t>
  </si>
  <si>
    <t>Geographical location of the DER</t>
  </si>
  <si>
    <t>ICAO Doc 8168
vol. II Chapter 2.3.2</t>
  </si>
  <si>
    <t>AP41022</t>
  </si>
  <si>
    <t>The elevation of the DER is the higher of the elevations of the beginning and end of the RWY/FATO.</t>
  </si>
  <si>
    <t>AP41030</t>
  </si>
  <si>
    <t>Type of FATO according to ICAO Heliport Manual (Doc 9261)</t>
  </si>
  <si>
    <t>AP41040</t>
  </si>
  <si>
    <t>Designation</t>
  </si>
  <si>
    <t>The full textual designator of the landing and take-off area.</t>
  </si>
  <si>
    <t>AP41050</t>
  </si>
  <si>
    <t>Length or diameter</t>
  </si>
  <si>
    <t>The longitudinal extent or diameter of FATO</t>
  </si>
  <si>
    <t>AIP AD 2.16.3
ICAO Annex 4 Chapter 13.6.2 c)</t>
  </si>
  <si>
    <t>AP41060</t>
  </si>
  <si>
    <t>The transversal extent of FATO</t>
  </si>
  <si>
    <t>AP41070</t>
  </si>
  <si>
    <t>Geographical location of the FATO element</t>
  </si>
  <si>
    <t>ICAO Annex 4 Chapter 4.9.1 l)
Chapter 13.6.2 c)</t>
  </si>
  <si>
    <t>AP41080</t>
  </si>
  <si>
    <t>The slope of FATO</t>
  </si>
  <si>
    <t>AIP AD 2.16.7
ICAO Annex 4 Chapter 13.6.2 c)</t>
  </si>
  <si>
    <t>AP41090</t>
  </si>
  <si>
    <t>The surface type of FATO</t>
  </si>
  <si>
    <t>AP41100</t>
  </si>
  <si>
    <t>The true bearing of FATO</t>
  </si>
  <si>
    <t>AIP AD 2.16.4
ICAO Annex 4 Chapter 13.6.2 c)</t>
  </si>
  <si>
    <t>AP41110</t>
  </si>
  <si>
    <t>AP41111</t>
  </si>
  <si>
    <t>Take-off distance available (TODAH)</t>
  </si>
  <si>
    <t>The FATO length plus the helicopter clearway length (if provided)</t>
  </si>
  <si>
    <t>And, if applicable, alternative reduced declared distances</t>
  </si>
  <si>
    <t>AIP AD 2.16.5</t>
  </si>
  <si>
    <t>AP41112</t>
  </si>
  <si>
    <t>Rejected take-off distance available (RTODAH)</t>
  </si>
  <si>
    <t>The length of FATO, declared available and suitable for helicopters operated in performance class 1, to complete a rejected take-off</t>
  </si>
  <si>
    <t>AP41113</t>
  </si>
  <si>
    <t>Landing distance available (LDAH)</t>
  </si>
  <si>
    <t>The length of FATO plus any additional area declared available and suitable for helicopters to complete the landing manoeuvre from a defined height</t>
  </si>
  <si>
    <t>AP41114</t>
  </si>
  <si>
    <t>AP41120</t>
  </si>
  <si>
    <t>FATO marking</t>
  </si>
  <si>
    <t>AP41121</t>
  </si>
  <si>
    <t>Description of the FATO markings</t>
  </si>
  <si>
    <t>AIP AD 2.16.3</t>
  </si>
  <si>
    <t>AP41130</t>
  </si>
  <si>
    <t>ICAO Annex 14 Volume II Chapter 5.3.3
AIP AD 2.16.6</t>
  </si>
  <si>
    <t>AP41131</t>
  </si>
  <si>
    <t>Classification of the approach lighting system, using as criteria Regulation (EU) No 139/2014 and CS-ADR-DSN, specifically CS ADR-DSN.M.625 and CS ADR-DSN.M.626</t>
  </si>
  <si>
    <t>AP41132</t>
  </si>
  <si>
    <t>AP41133</t>
  </si>
  <si>
    <t>AP41134</t>
  </si>
  <si>
    <t>AP41140</t>
  </si>
  <si>
    <t>FATO lighting system</t>
  </si>
  <si>
    <t>A FATO lighting system is to provide to the pilot operating at night an indication of the shape, location and extent of the FATO</t>
  </si>
  <si>
    <t>ICAO Annex 14 Volume II Chapter 5.3.7
AIP AD 2.16.6</t>
  </si>
  <si>
    <t>AP41141</t>
  </si>
  <si>
    <t>Description of the FATO lighting system</t>
  </si>
  <si>
    <t>AP41142</t>
  </si>
  <si>
    <t>Geographical location of each individual light of the FATO lighting system</t>
  </si>
  <si>
    <t>AP41150</t>
  </si>
  <si>
    <t>Aiming point lights</t>
  </si>
  <si>
    <t>An aiming point light is to provide a visual cue indicating to the pilot by night the preferred approach/departure direction, the point to which the helicopter approaches to a hover before positioning to a TLOF where a touchdown can be made, and that the surface of the FATO is not intended for touchdown</t>
  </si>
  <si>
    <t>ICAO Annex 14 Volume II Chapter 5.3.8
AIP AD 2.16.6</t>
  </si>
  <si>
    <t>AP41151</t>
  </si>
  <si>
    <t>Description of the aiming point lights</t>
  </si>
  <si>
    <t>AP41152</t>
  </si>
  <si>
    <t>Geographical location of each individual light of the aiming point lights</t>
  </si>
  <si>
    <t>AP41160</t>
  </si>
  <si>
    <t>Operational status of FATO (open, closed, abandoned)</t>
  </si>
  <si>
    <t>AP41170</t>
  </si>
  <si>
    <t>Any other information on FATO</t>
  </si>
  <si>
    <t>AP42000</t>
  </si>
  <si>
    <t>TLOF</t>
  </si>
  <si>
    <t>The Touchdown and lift-off area is an area on which a helicopter may touch down or lift off</t>
  </si>
  <si>
    <t>AP42010</t>
  </si>
  <si>
    <t>The full textual designator of TLOF</t>
  </si>
  <si>
    <t>AP42020</t>
  </si>
  <si>
    <t>Centre point</t>
  </si>
  <si>
    <t>AP42021</t>
  </si>
  <si>
    <t>Geographical location of the TLOF threshold point</t>
  </si>
  <si>
    <t>AIP AD 2.16.1
ICAO Annex 4 Chapter 13.6.1 b) c)</t>
  </si>
  <si>
    <t>AP42022</t>
  </si>
  <si>
    <t>Elevation of the TLOF threshold</t>
  </si>
  <si>
    <t>AIP AD 2.16.2
ICAO Annex 4 Chapter 13.6.1 b) c)</t>
  </si>
  <si>
    <t>AP42023</t>
  </si>
  <si>
    <t>The WGS-84 geoid undulation TLOF centre point position</t>
  </si>
  <si>
    <t>AP42030</t>
  </si>
  <si>
    <t>The longitudinal extent or diameter of TLOF</t>
  </si>
  <si>
    <t>AIP AD 2.16.3
ICAO Annex 4 Chapter 13.6.1 b)</t>
  </si>
  <si>
    <t>AP42040</t>
  </si>
  <si>
    <t>The transversal extent of TLOF</t>
  </si>
  <si>
    <t>AP42050</t>
  </si>
  <si>
    <t>The geographical location of the TLOF element</t>
  </si>
  <si>
    <t>ICAO Annex 4 Chapter 13.6.2 b) c) f)</t>
  </si>
  <si>
    <t>AP42060</t>
  </si>
  <si>
    <t>The slope of TLOF</t>
  </si>
  <si>
    <t>AIP AD 2.16.7
AIXM 5.1.1
ICAO Annex 4 Chapter 13.6.2 b)</t>
  </si>
  <si>
    <t>AP42070</t>
  </si>
  <si>
    <t>The surface type of TLOF</t>
  </si>
  <si>
    <t>AIP AD 2.16.3
ICAO Annex 4 Chapter 13.6.2 b)</t>
  </si>
  <si>
    <t>AP42080</t>
  </si>
  <si>
    <t>Bearing strength</t>
  </si>
  <si>
    <t>The bearing strength of TLOF</t>
  </si>
  <si>
    <t xml:space="preserve">AIP AD 2.16.3
ICAO Annex 4 Chapter 13.6.2 b) </t>
  </si>
  <si>
    <t>1 ton</t>
  </si>
  <si>
    <t>AP42090</t>
  </si>
  <si>
    <t>Visual-approach slope indicator system type</t>
  </si>
  <si>
    <t>Type of the visual-approach slope indicator system</t>
  </si>
  <si>
    <t>AP42100</t>
  </si>
  <si>
    <t>Marking</t>
  </si>
  <si>
    <t>AP42101</t>
  </si>
  <si>
    <t>Description of the TLOF markings</t>
  </si>
  <si>
    <t>AP42102</t>
  </si>
  <si>
    <t>The geographical location of the TLOF markings</t>
  </si>
  <si>
    <t>ICAO Annex 4 Chapter 13.6.2 g)</t>
  </si>
  <si>
    <t>AP42110</t>
  </si>
  <si>
    <t>TLOF lighting system</t>
  </si>
  <si>
    <t>A TLOF lighting system is to provide illumination of the TLOF and required elements within.</t>
  </si>
  <si>
    <t>ICAO Annex 14 Volume II Chapter 5.3.9
AIP AD 2.16.6</t>
  </si>
  <si>
    <t>AP42111</t>
  </si>
  <si>
    <t>Description of the TLOF lighting system</t>
  </si>
  <si>
    <t>AP42112</t>
  </si>
  <si>
    <t>Geographical location of each individual light of the TLOF lighting system.</t>
  </si>
  <si>
    <t>AP42120</t>
  </si>
  <si>
    <t>Any other information on TLOF</t>
  </si>
  <si>
    <t>AP43000</t>
  </si>
  <si>
    <t>Safety area</t>
  </si>
  <si>
    <t>A defined area on a heliport surrounding the FATO, which is free of obstacles, other than those required for air navigation purposes, and intended to reduce the risk of damage to helicopters accidentally diverging from the FATO</t>
  </si>
  <si>
    <t>AP43010</t>
  </si>
  <si>
    <t>The longitudinal extent of the safety area</t>
  </si>
  <si>
    <t>ICAO Annex 4 Chapter 13.6.2 d)</t>
  </si>
  <si>
    <t>AP43020</t>
  </si>
  <si>
    <t>The transversal extent of the safety area</t>
  </si>
  <si>
    <t>AP43030</t>
  </si>
  <si>
    <t>The surface type of the safety area</t>
  </si>
  <si>
    <t>AP43040</t>
  </si>
  <si>
    <t>The geographical location of the safety area</t>
  </si>
  <si>
    <t>AP44000</t>
  </si>
  <si>
    <t>Helicopter clearway</t>
  </si>
  <si>
    <t>A defined area on the ground or water, selected and/or prepared as a suitable area over which a helicopter operated in performance class 1 may accelerate and achieve a specific height</t>
  </si>
  <si>
    <t>AP44010</t>
  </si>
  <si>
    <t>The longitudinal extent of the helicopter clearway</t>
  </si>
  <si>
    <t>ICAO Annex 4 Chapter 13.6.2 e)</t>
  </si>
  <si>
    <t>AP44020</t>
  </si>
  <si>
    <t>The vertical profile (or slope) of the helicopter clearway</t>
  </si>
  <si>
    <t>AP61000</t>
  </si>
  <si>
    <t>Apron</t>
  </si>
  <si>
    <t>A defined area on a land aerodrome, intended to accommodate aircraft as regards loading or unloading passengers, mail or cargo, fuelling, parking or maintenance</t>
  </si>
  <si>
    <t>AP61010</t>
  </si>
  <si>
    <t>The full textual name or designator used to identify an apron at an aerodrome/heliport</t>
  </si>
  <si>
    <t>AIP AD 2.8.1</t>
  </si>
  <si>
    <t>AP61020</t>
  </si>
  <si>
    <t>Geographical location of the apron element</t>
  </si>
  <si>
    <t>ICAO Annex 4 Chapter 4.9.1 f)
Chapter 5.5.4.2 c)
Chapter 13.6.1 e)
Chapter 14.6 b)
Chapter 15.6 b)</t>
  </si>
  <si>
    <t>AP61030</t>
  </si>
  <si>
    <t>Classification of the primary use of the apron</t>
  </si>
  <si>
    <t>AP61040</t>
  </si>
  <si>
    <t>Usage restriction (prohibition) for a specified aircraft type</t>
  </si>
  <si>
    <t>AIXM 5.1.1
ICAO Annex 4 Chapter 13.6.1 e)
Chapter 14.6 b)
Chapter 15.6 b)</t>
  </si>
  <si>
    <t>AP61050</t>
  </si>
  <si>
    <t>The surface type of the apron</t>
  </si>
  <si>
    <t>AIP AD 2.8.1
ICAO Annex 4 Chapter 13.6.1 e)
Chapter 14.6 b)
Chapter 15.6 b)</t>
  </si>
  <si>
    <t>AP61060</t>
  </si>
  <si>
    <t>AP61061</t>
  </si>
  <si>
    <t>TYP
DESC</t>
  </si>
  <si>
    <t>Pavement classification number of the apron (for movement of aircraft of apron mass greater than 5700 KG)</t>
  </si>
  <si>
    <t>AP61062</t>
  </si>
  <si>
    <t>AP61063</t>
  </si>
  <si>
    <t>Subgrade strength category of the apron</t>
  </si>
  <si>
    <t>AP61064</t>
  </si>
  <si>
    <t>AP61065</t>
  </si>
  <si>
    <t>The evaluation method used to determine the apron strength</t>
  </si>
  <si>
    <t>AP61066</t>
  </si>
  <si>
    <t>AP61067</t>
  </si>
  <si>
    <t>AP61070</t>
  </si>
  <si>
    <t>The elevation of the apron</t>
  </si>
  <si>
    <t>ICAO Annex 4
Chapter 13.6.1 b)
Chapter 14.6 a)
Chapter 15.6 a)</t>
  </si>
  <si>
    <t>AP61080</t>
  </si>
  <si>
    <t>Operational status of the apron (open, closed, abandoned)</t>
  </si>
  <si>
    <t>AP61090</t>
  </si>
  <si>
    <t>Any other information on the apron</t>
  </si>
  <si>
    <t>AIP AD 2.8.6</t>
  </si>
  <si>
    <t>AP62000</t>
  </si>
  <si>
    <t>Taxiway</t>
  </si>
  <si>
    <t>A defined path on a land aerodrome, established for the taxiing of aircraft and intended to provide a link between one part of the aerodrome and another</t>
  </si>
  <si>
    <t>AP62010</t>
  </si>
  <si>
    <t>The full textual designator of the taxiway</t>
  </si>
  <si>
    <t>AIP AD 2.8.2
ICAO Annex 4 Chapter 15.6 d)</t>
  </si>
  <si>
    <t>AP62020</t>
  </si>
  <si>
    <t>The transversal extent of the taxiway</t>
  </si>
  <si>
    <t>AIP AD 2.8.2
ICAO Annex 4 Chapter 13.6.1 g)</t>
  </si>
  <si>
    <t>AP62030</t>
  </si>
  <si>
    <t>Geographical location of the taxiway element</t>
  </si>
  <si>
    <t>ICAO Annex 4 Chapter 4.9.1 f)
Chapter 5.5.4.2 f)
Chapter 13.6.1 g)</t>
  </si>
  <si>
    <t>AP62040</t>
  </si>
  <si>
    <t>Bridge</t>
  </si>
  <si>
    <t>Type of the bridge (none, overpass, underpass)</t>
  </si>
  <si>
    <t>AP62050</t>
  </si>
  <si>
    <t>The surface type of the taxiway</t>
  </si>
  <si>
    <t>AIP AD 2.8.2
ICAO Annex 4 Chapter 13.6.1 g)
Chapter 14.6 d)</t>
  </si>
  <si>
    <t>AP62060</t>
  </si>
  <si>
    <t>AP62061</t>
  </si>
  <si>
    <t>Pavement classification number of the taxiway (for movement of aircraft of apron mass greater than 5700 KG)</t>
  </si>
  <si>
    <t>AP62062</t>
  </si>
  <si>
    <t>AP62063</t>
  </si>
  <si>
    <t>Subgrade strength category of the taxiway</t>
  </si>
  <si>
    <t>AP62064</t>
  </si>
  <si>
    <t>AP62065</t>
  </si>
  <si>
    <t>The evaluation method used to determine the taxiway strength</t>
  </si>
  <si>
    <t>AP62066</t>
  </si>
  <si>
    <t>AP62067</t>
  </si>
  <si>
    <t>AP62070</t>
  </si>
  <si>
    <t>Aircraft restrictions</t>
  </si>
  <si>
    <t>AIXM 5.1.1
ICAO Annex 4 Chapter 13.6.1 g)
Chapter 14.6 d)</t>
  </si>
  <si>
    <t>AP62075</t>
  </si>
  <si>
    <t>Reference code letter</t>
  </si>
  <si>
    <t>AP62080</t>
  </si>
  <si>
    <t>NPA
GRP
PROP</t>
  </si>
  <si>
    <t>Wing tips extension</t>
  </si>
  <si>
    <t>AP62081</t>
  </si>
  <si>
    <t>For aerodromes accommodating aeroplanes with folding wing tips, the location where to extend the wing tips</t>
  </si>
  <si>
    <t>AP62090</t>
  </si>
  <si>
    <t>AP62091</t>
  </si>
  <si>
    <t>Geographical coordinates of the taxiway centre line points</t>
  </si>
  <si>
    <t>ICAO Annex 4 Chapter 13.6.1 i)
Chapter 14.6 g) 
Chapter 15.6 f)</t>
  </si>
  <si>
    <t>AP62092</t>
  </si>
  <si>
    <t>Elevation of taxiway centre line points</t>
  </si>
  <si>
    <t>AP62100</t>
  </si>
  <si>
    <t>An area adjacent to the edge of a pavement, so prepared as to provide a transition between the pavement and the adjacent surface</t>
  </si>
  <si>
    <t>AP62101</t>
  </si>
  <si>
    <t>Geographical location of the taxiway shoulder</t>
  </si>
  <si>
    <t>AP62102</t>
  </si>
  <si>
    <t>Surface type of taxiway shoulder</t>
  </si>
  <si>
    <t>AP62103</t>
  </si>
  <si>
    <t>The width of the taxiway shoulder</t>
  </si>
  <si>
    <t>AP62110</t>
  </si>
  <si>
    <t>Guidance lines</t>
  </si>
  <si>
    <t>AP62111</t>
  </si>
  <si>
    <t>Geographical location of the guidance lines</t>
  </si>
  <si>
    <t>ICAO Annex 4 Chapter 13.6.1 g)
Chapter 14.6 d)</t>
  </si>
  <si>
    <t>AP62112</t>
  </si>
  <si>
    <t>Colour of taxiway guidance lines</t>
  </si>
  <si>
    <t>AP62113</t>
  </si>
  <si>
    <t>Style of taxiway guidance lines</t>
  </si>
  <si>
    <t>AP62114</t>
  </si>
  <si>
    <t>Wingspan</t>
  </si>
  <si>
    <t>ICAO Annex 4 Chapter 14.6 d)</t>
  </si>
  <si>
    <t>AP62115</t>
  </si>
  <si>
    <t>Maximum speed</t>
  </si>
  <si>
    <t>AP62116</t>
  </si>
  <si>
    <t>Direction of taxiway guidance lines</t>
  </si>
  <si>
    <t>AP62117</t>
  </si>
  <si>
    <t>Any other information on the taxiway guidance lines</t>
  </si>
  <si>
    <t>AIP AD 2.9.1</t>
  </si>
  <si>
    <t>AP62120</t>
  </si>
  <si>
    <t>Intermediate-holding-position marking line</t>
  </si>
  <si>
    <t>Intermediate holding position marking line</t>
  </si>
  <si>
    <t>AP62130</t>
  </si>
  <si>
    <t>Taxiway marking</t>
  </si>
  <si>
    <t>AP62131</t>
  </si>
  <si>
    <t>Description of taxiway marking</t>
  </si>
  <si>
    <t>AP62140</t>
  </si>
  <si>
    <t>Taxiway edge lights</t>
  </si>
  <si>
    <t>AP62141</t>
  </si>
  <si>
    <t>Description of the taxiway edge lights</t>
  </si>
  <si>
    <t>AIP AD 2.15.3</t>
  </si>
  <si>
    <t>AP62142</t>
  </si>
  <si>
    <t>Colour of the taxiway edge lights</t>
  </si>
  <si>
    <t>AP62143</t>
  </si>
  <si>
    <t>Intensity of the taxiway edge lights</t>
  </si>
  <si>
    <t>AP62144</t>
  </si>
  <si>
    <t>Geographical location of each individual light of the taxiway edge lights</t>
  </si>
  <si>
    <t>AP62150</t>
  </si>
  <si>
    <t>Taxiway centre line lights</t>
  </si>
  <si>
    <t>AP62151</t>
  </si>
  <si>
    <t>Description of the taxiway centre line lights</t>
  </si>
  <si>
    <t>AP62152</t>
  </si>
  <si>
    <t>Colour of the taxiway centre line lights</t>
  </si>
  <si>
    <t>AP62153</t>
  </si>
  <si>
    <t>Intensity of the taxiway centre line lights</t>
  </si>
  <si>
    <t>AP62154</t>
  </si>
  <si>
    <t>Geographical location of each individual light of the taxiway centre line lights</t>
  </si>
  <si>
    <t>AP62160</t>
  </si>
  <si>
    <t>Stop bars</t>
  </si>
  <si>
    <t>A series of unidirectional red lights, embedded in the pavement, right angles to the taxiway centerline, at the associated runway holding position.</t>
  </si>
  <si>
    <t>AP62161</t>
  </si>
  <si>
    <t>Description of the stop bars</t>
  </si>
  <si>
    <t>AIP AD 2.9.3</t>
  </si>
  <si>
    <t>AP62162</t>
  </si>
  <si>
    <t>Location of the stop bars</t>
  </si>
  <si>
    <t>ICAO Annex 4 Chapter 13.6.1 g) 
Chapter 14.6 d)
Chapter 15.6 d)</t>
  </si>
  <si>
    <t>AP62170</t>
  </si>
  <si>
    <t>RWY guard lights</t>
  </si>
  <si>
    <t>AP62171</t>
  </si>
  <si>
    <t>Description of the RWY guard lights and other RWY protection measures</t>
  </si>
  <si>
    <t>AP62172</t>
  </si>
  <si>
    <t>Point
Line</t>
  </si>
  <si>
    <t>Location of the stop bar</t>
  </si>
  <si>
    <t>AP62180</t>
  </si>
  <si>
    <t>RWY holding position</t>
  </si>
  <si>
    <t>A designated position intended to protect a RWY, an obstacle limitation surface, or an instrument landing system (ILS)/microwave landing system (MLS) critical/sensitive area, at which taxiing aircraft and vehicles shall stop and hold, unless otherwise authorised by the aerodrome control tower</t>
  </si>
  <si>
    <t>AP62181</t>
  </si>
  <si>
    <t>Designator of the RWY holding position</t>
  </si>
  <si>
    <t>ICAO Annex 4 Chapter 13.6.1 g)
Chapter 14.6 d)
Chapter 15.6 d)</t>
  </si>
  <si>
    <t>AP62182</t>
  </si>
  <si>
    <t>Geographical location of the RWY holding position</t>
  </si>
  <si>
    <t>AP62183</t>
  </si>
  <si>
    <t>Protected RWY</t>
  </si>
  <si>
    <t>Designator of the RWY protected</t>
  </si>
  <si>
    <t>AP62184</t>
  </si>
  <si>
    <t>Cat stop</t>
  </si>
  <si>
    <t>Category (CAT) of the RWY (0, I, II, III)</t>
  </si>
  <si>
    <t>AP62185</t>
  </si>
  <si>
    <t>RWY ahead text</t>
  </si>
  <si>
    <t>Actual text as in the marking; e.g. ‘RWY AHEAD’ or ‘RUNWAY AHEAD’</t>
  </si>
  <si>
    <t>AP62190</t>
  </si>
  <si>
    <t>Intermediate holding position</t>
  </si>
  <si>
    <t>A designated position intended for traffic control, at which taxiing aircraft and vehicles shall stop and hold until further cleared to proceed, when so instructed by the aerodrome control tower</t>
  </si>
  <si>
    <t>AP62191</t>
  </si>
  <si>
    <t>Designator of the intermediate holding position</t>
  </si>
  <si>
    <t>AP62192</t>
  </si>
  <si>
    <t>Geographical location of the intermediate holding position</t>
  </si>
  <si>
    <t>AP62200</t>
  </si>
  <si>
    <t>Operational status of the taxiway (open, closed, abandoned)</t>
  </si>
  <si>
    <t>AP62210</t>
  </si>
  <si>
    <t>Any other information on the taxiway</t>
  </si>
  <si>
    <t>AP63000</t>
  </si>
  <si>
    <t>Helicopter ground taxiway</t>
  </si>
  <si>
    <t>A ground taxiway intended for the ground movement of wheeled undercarriage helicopters.</t>
  </si>
  <si>
    <t>AP63010</t>
  </si>
  <si>
    <t>The full textual designator of the helicopter ground taxiway</t>
  </si>
  <si>
    <t>ICAO Annex 4 Chapter 13.6.1 g)</t>
  </si>
  <si>
    <t>AP63020</t>
  </si>
  <si>
    <t>Geographical location of the helicopter ground centre line taxiway points</t>
  </si>
  <si>
    <t>AP63030</t>
  </si>
  <si>
    <t>Elevation of the helicopter ground taxiway</t>
  </si>
  <si>
    <t>AP63040</t>
  </si>
  <si>
    <t>The transversal extent of the helicopter ground taxiway</t>
  </si>
  <si>
    <t>AP63050</t>
  </si>
  <si>
    <t>The surface type of the helicopter ground taxiway</t>
  </si>
  <si>
    <t>AP63060</t>
  </si>
  <si>
    <t>Intersection marking line</t>
  </si>
  <si>
    <t>Helicopter ground taxiway intersection marking line</t>
  </si>
  <si>
    <t>AP63070</t>
  </si>
  <si>
    <t>AP63071</t>
  </si>
  <si>
    <t>Description of helicopter ground taxiway light</t>
  </si>
  <si>
    <t>AP63072</t>
  </si>
  <si>
    <t>Geographical location of each individual light of the helicopter ground taxiway lights</t>
  </si>
  <si>
    <t>AP63080</t>
  </si>
  <si>
    <t>AP63081</t>
  </si>
  <si>
    <t>Description of helicopter ground taxiway marking</t>
  </si>
  <si>
    <t>AP63082</t>
  </si>
  <si>
    <t>The geographical location of helicopter ground taxiway markings</t>
  </si>
  <si>
    <t>AP64000</t>
  </si>
  <si>
    <t>Helicopter air taxiway</t>
  </si>
  <si>
    <t>A defined path on the surface, established for the air taxiing of helicopters</t>
  </si>
  <si>
    <t>AP64010</t>
  </si>
  <si>
    <t>The full textual designator of helicopter air taxiway</t>
  </si>
  <si>
    <t>AIP AD 2.8.2
AIP AD 2.16.3
ICAO Annex 4 Chapter 13.6.1 g)</t>
  </si>
  <si>
    <t>AP64020</t>
  </si>
  <si>
    <t>Geographical location of helicopter air taxiway center line points</t>
  </si>
  <si>
    <t>AP64030</t>
  </si>
  <si>
    <t>Elevation of helicopter air taxiway</t>
  </si>
  <si>
    <t>AP64040</t>
  </si>
  <si>
    <t>The transversal extent of the helicopter air taxiway</t>
  </si>
  <si>
    <t>AP64050</t>
  </si>
  <si>
    <t>The surface type of helicopter air taxiway</t>
  </si>
  <si>
    <t>AP64060</t>
  </si>
  <si>
    <t>AP64061</t>
  </si>
  <si>
    <t>Description of helicopter air taxiway lighting</t>
  </si>
  <si>
    <t>AIP AD 2.15.3
ICAO Annex 4 Chapter 13.6.1 g)</t>
  </si>
  <si>
    <t>AP64062</t>
  </si>
  <si>
    <t>Geographical location of each individual light of the helicopter air taxiway  lights</t>
  </si>
  <si>
    <t>AP64070</t>
  </si>
  <si>
    <t>AP64071</t>
  </si>
  <si>
    <t>Description of helicopter air taxiway marking</t>
  </si>
  <si>
    <t>AP64072</t>
  </si>
  <si>
    <t>The geographical location of helicopter airway taxiway markings</t>
  </si>
  <si>
    <t>AP65000</t>
  </si>
  <si>
    <t>Helicopter air transit routes</t>
  </si>
  <si>
    <t>A defined path established for the movement of helicopters from one part of a heliport to another; a taxiing route includes a helicopter air or ground TWY centred on the taxiing route.</t>
  </si>
  <si>
    <t>AP65010</t>
  </si>
  <si>
    <t>Designator of helicopter air transit route</t>
  </si>
  <si>
    <t>AP65020</t>
  </si>
  <si>
    <t>Geographical location of helicopter air transit route</t>
  </si>
  <si>
    <t>AP65030</t>
  </si>
  <si>
    <t>The transversal extent of the helicopter air transit route</t>
  </si>
  <si>
    <t>AP66000</t>
  </si>
  <si>
    <t>INS checkpoint</t>
  </si>
  <si>
    <t>INS checkpoint markings are provided to allow data input or calibration of the aircraft INS</t>
  </si>
  <si>
    <t>AP66010</t>
  </si>
  <si>
    <t>Geographical location of the INS check point</t>
  </si>
  <si>
    <t>Where available</t>
  </si>
  <si>
    <t>AIP AD 2.8.5</t>
  </si>
  <si>
    <t>AP66020</t>
  </si>
  <si>
    <t>Any other information on the INS check point</t>
  </si>
  <si>
    <t>AP67000</t>
  </si>
  <si>
    <t>VOR checkpoint</t>
  </si>
  <si>
    <t>A VOR test transmits a test signal used to determine the accuracy of a VOR receiver on the ground</t>
  </si>
  <si>
    <t>AP67010</t>
  </si>
  <si>
    <t>Geographical location of the VOR check point</t>
  </si>
  <si>
    <t>AIP AD 2.8.4</t>
  </si>
  <si>
    <t>AP67020</t>
  </si>
  <si>
    <t>Frequency of the VOR check point</t>
  </si>
  <si>
    <t>ICAO Annex 4 Chapter 13.6.1 r)
Chapter 14.6 l)
Chapter 15.6 K)</t>
  </si>
  <si>
    <t>AP67030</t>
  </si>
  <si>
    <t>Any other information on the VOR check point</t>
  </si>
  <si>
    <t>AP68000</t>
  </si>
  <si>
    <t>Altimeter checkpoint</t>
  </si>
  <si>
    <t>A point or area designated at an aerodrome where the checking of an altimeter system can be accomplished</t>
  </si>
  <si>
    <t>AP68010</t>
  </si>
  <si>
    <t>Geographical location of the altimeter checkpoints</t>
  </si>
  <si>
    <t>AIP AD 2.8.3
ICAO Annex 4 Chapter 13.6.1 b)</t>
  </si>
  <si>
    <t>AP68020</t>
  </si>
  <si>
    <t>Elevation of the altimeter checkpoints</t>
  </si>
  <si>
    <t>AP68030</t>
  </si>
  <si>
    <t>Any other information on the altimeter check points</t>
  </si>
  <si>
    <t>AP69000</t>
  </si>
  <si>
    <t>Aircraft stand</t>
  </si>
  <si>
    <t>A designated area on an apron intended to be used for parking an aircraft</t>
  </si>
  <si>
    <t>AP69010</t>
  </si>
  <si>
    <t>Name of the aircraft stand point</t>
  </si>
  <si>
    <t>Aircraft Parking/Docking Chart - ICAO</t>
  </si>
  <si>
    <t>AP69020</t>
  </si>
  <si>
    <t>Aircraft stand points</t>
  </si>
  <si>
    <t>AP69021</t>
  </si>
  <si>
    <t>Geographical location of aircraft stand point</t>
  </si>
  <si>
    <t>ICAO Annex 4 Chapter 13.6.1 i)
Chapter 14.6 c)
Chapter 15.6 c)</t>
  </si>
  <si>
    <t>AP69022</t>
  </si>
  <si>
    <t>Elevation of aircraft stand point</t>
  </si>
  <si>
    <t>Aerodrome Chart - ICAO
Aircraft Parking/Docking Chart - ICAO</t>
  </si>
  <si>
    <t>AP69023</t>
  </si>
  <si>
    <t>Aircraft types</t>
  </si>
  <si>
    <t>Aircraft types indicated by wing span code letters A-F according to ICAO Annex 14. The wing span code letters shall indicate which aircrafts can park at the aircraft stand.</t>
  </si>
  <si>
    <t>AP69030</t>
  </si>
  <si>
    <t>Identification sign</t>
  </si>
  <si>
    <t>Description of the aircraft stand identification sign</t>
  </si>
  <si>
    <t>AP69040</t>
  </si>
  <si>
    <t>Visual docking/parking guidance system</t>
  </si>
  <si>
    <t>Description of the visual docking/parking guidance system at the aircraft stand</t>
  </si>
  <si>
    <t>AP69050</t>
  </si>
  <si>
    <t>Parking-stand area</t>
  </si>
  <si>
    <t>Geographical location of the parking-stand area</t>
  </si>
  <si>
    <t>ICAO Annex 4 Chapter 13.6.1 e)
Chapter 14.6 b)
Chapter 15.6 b)</t>
  </si>
  <si>
    <t>AP69060</t>
  </si>
  <si>
    <t>Jetway</t>
  </si>
  <si>
    <t>Jetway available at the aircraft stand</t>
  </si>
  <si>
    <t>AP69070</t>
  </si>
  <si>
    <t>Fuel</t>
  </si>
  <si>
    <t>Fuel available at the aircraft stand</t>
  </si>
  <si>
    <t>AP69080</t>
  </si>
  <si>
    <t>Ground power</t>
  </si>
  <si>
    <t>Ground power available at the aircraft stand</t>
  </si>
  <si>
    <t>AP69090</t>
  </si>
  <si>
    <t>Towing</t>
  </si>
  <si>
    <t>Towing available at the aircraft stand</t>
  </si>
  <si>
    <t>AP69100</t>
  </si>
  <si>
    <t>Terminal</t>
  </si>
  <si>
    <t>Terminal-building reference</t>
  </si>
  <si>
    <t>AP69110</t>
  </si>
  <si>
    <t>Surface type of the aircraft stand</t>
  </si>
  <si>
    <t>AP69120</t>
  </si>
  <si>
    <t>AP69130</t>
  </si>
  <si>
    <t>AP69131</t>
  </si>
  <si>
    <t>Pavement classification number of the aircraft stand (for movement of aircraft of apron mass greater than 5700 KG)</t>
  </si>
  <si>
    <t>AP69132</t>
  </si>
  <si>
    <t>AP69133</t>
  </si>
  <si>
    <t>Subgrade strength category of the aircraft stand</t>
  </si>
  <si>
    <t>AP69134</t>
  </si>
  <si>
    <t>AP69135</t>
  </si>
  <si>
    <t>The evaluation method used to determine the aircraft stand strength</t>
  </si>
  <si>
    <t>AP69136</t>
  </si>
  <si>
    <t>AP69137</t>
  </si>
  <si>
    <t>AP69140</t>
  </si>
  <si>
    <t>Pushback</t>
  </si>
  <si>
    <t>Pushback (yes, no)</t>
  </si>
  <si>
    <t>ICAO Annex 4 Chapter 15.6 b)</t>
  </si>
  <si>
    <t>AP69150</t>
  </si>
  <si>
    <t>Stand guidance line</t>
  </si>
  <si>
    <t>AP69151</t>
  </si>
  <si>
    <t>Geographical location of the stand guidance line</t>
  </si>
  <si>
    <t>AP69152</t>
  </si>
  <si>
    <t>Elevation of the parking guidance line points</t>
  </si>
  <si>
    <t>AP69153</t>
  </si>
  <si>
    <t>Direction of the stand guidance line</t>
  </si>
  <si>
    <t>AP69154</t>
  </si>
  <si>
    <t>Maximum wingspan of the aircraft</t>
  </si>
  <si>
    <t>AP69155</t>
  </si>
  <si>
    <t>Max Length</t>
  </si>
  <si>
    <t>Maximum length of the aircraft</t>
  </si>
  <si>
    <t>AP69156</t>
  </si>
  <si>
    <t>Colour of the stand guidance line</t>
  </si>
  <si>
    <t>AP69157</t>
  </si>
  <si>
    <t>Style of the stand guidance line</t>
  </si>
  <si>
    <t>AP70000</t>
  </si>
  <si>
    <t>Helicopter stand</t>
  </si>
  <si>
    <t>An aircraft stand that provides for parking a helicopter, and where ground taxi operations are completed, or where the helicopter touches down and lifts off for air taxiing operations.</t>
  </si>
  <si>
    <t>AP70010</t>
  </si>
  <si>
    <t>Name of the helicopter stand</t>
  </si>
  <si>
    <t>ICAO Annex 4 Chapter 13.6.1 e)</t>
  </si>
  <si>
    <t>AP70020</t>
  </si>
  <si>
    <t>Geographical location of the helicopter stand point/INS checkpoints</t>
  </si>
  <si>
    <t>AP71000</t>
  </si>
  <si>
    <t>De-icing area</t>
  </si>
  <si>
    <t>A facility where frost, ice or snow is removed (de-icing) from the aeroplane to provide clean surfaces, and/or where clean surfaces of the aeroplane receive protection (anti-icing) against the formation of frost or ice, and accumulation of snow or slush, for a limited period of time</t>
  </si>
  <si>
    <t>AP71010</t>
  </si>
  <si>
    <t>Identifier of the de-icing area</t>
  </si>
  <si>
    <t>AP71020</t>
  </si>
  <si>
    <t>Geographical location of the de-icing area</t>
  </si>
  <si>
    <t>ICAO Annex 4 Chapter 13.6.1 q)
Chapter 14.6 k)
Chapter 15.6 j)</t>
  </si>
  <si>
    <t>AP71030</t>
  </si>
  <si>
    <t>The surface type of the de-icing area</t>
  </si>
  <si>
    <t>AP71040</t>
  </si>
  <si>
    <t>Id base</t>
  </si>
  <si>
    <t>Name of the underlying TWY, parking stand or apron element</t>
  </si>
  <si>
    <t>AP71050</t>
  </si>
  <si>
    <t>AP81000</t>
  </si>
  <si>
    <t>Communication facility</t>
  </si>
  <si>
    <t>Air traffic services units shall, as necessary, use all available communication facilities to endeavour to establish and maintain communication with an aircraft in a state of emergency, and to request news of the aircraft</t>
  </si>
  <si>
    <t>AIP AD 2.18</t>
  </si>
  <si>
    <t>AP81010</t>
  </si>
  <si>
    <t>Service designation</t>
  </si>
  <si>
    <t>Designation of the service provided</t>
  </si>
  <si>
    <t>AIP AD 2.18.1</t>
  </si>
  <si>
    <t>AP81020</t>
  </si>
  <si>
    <t>Call sign</t>
  </si>
  <si>
    <t>Call sign of the communication facility</t>
  </si>
  <si>
    <t>AIP AD 2.18.2</t>
  </si>
  <si>
    <t>AP81030</t>
  </si>
  <si>
    <t>Channel</t>
  </si>
  <si>
    <t>Channel/frequency of the communication facility</t>
  </si>
  <si>
    <t>AIP AD 2.18.3</t>
  </si>
  <si>
    <t>AP81040</t>
  </si>
  <si>
    <t>SATVOICE numbers</t>
  </si>
  <si>
    <t>The number used to contact an aircraft or ground facility via SATVOICE</t>
  </si>
  <si>
    <t>If available</t>
  </si>
  <si>
    <t>AIP AD 2.18.4</t>
  </si>
  <si>
    <t>AP81050</t>
  </si>
  <si>
    <t>Logon address</t>
  </si>
  <si>
    <t>Logon address of the facility</t>
  </si>
  <si>
    <t>As appropriate</t>
  </si>
  <si>
    <t>AIP AD 2.18.5</t>
  </si>
  <si>
    <t>AP81060</t>
  </si>
  <si>
    <t>Operational hours of the station serving the unit</t>
  </si>
  <si>
    <t>AIP AD 2.18.6</t>
  </si>
  <si>
    <t>AP81070</t>
  </si>
  <si>
    <t>Geographical location of relevant communication facility (e.g. Very high frequency direction-finding station)</t>
  </si>
  <si>
    <t>ICAO Annex 4 Chapter 13.6.1 o)</t>
  </si>
  <si>
    <t>XLS</t>
  </si>
  <si>
    <t>ACG/AES/SI/NAV</t>
  </si>
  <si>
    <t>AP81080</t>
  </si>
  <si>
    <t>Any other information on communication facility</t>
  </si>
  <si>
    <t>AIP AD 2.18.7</t>
  </si>
  <si>
    <t>AP82000</t>
  </si>
  <si>
    <t>Handling services and facilities</t>
  </si>
  <si>
    <t>Detailed description of the handling services and facilities available at the aerodrome</t>
  </si>
  <si>
    <t>AIP AD 2.4</t>
  </si>
  <si>
    <t>AP82010</t>
  </si>
  <si>
    <t>Cargo-handling facilities</t>
  </si>
  <si>
    <t>Description of cargo-handling facilities</t>
  </si>
  <si>
    <t>AIP AD 2.4.1</t>
  </si>
  <si>
    <t>AP82020</t>
  </si>
  <si>
    <t>Fuel and oil types</t>
  </si>
  <si>
    <t>Description of fuel and oil types</t>
  </si>
  <si>
    <t>AIP AD 2.4.2</t>
  </si>
  <si>
    <t>AP82030</t>
  </si>
  <si>
    <t>Fuelling facilities and capacity</t>
  </si>
  <si>
    <t>Description of fuelling facilities and capacity</t>
  </si>
  <si>
    <t>AIP AD 2.4.3</t>
  </si>
  <si>
    <t>AP82040</t>
  </si>
  <si>
    <t>De-icing facilities</t>
  </si>
  <si>
    <t>Description of de-icing facilities</t>
  </si>
  <si>
    <t>AIP AD 2.4.4</t>
  </si>
  <si>
    <t>AP82050</t>
  </si>
  <si>
    <t>Hangar space for visiting aircraft</t>
  </si>
  <si>
    <t>Description of hangar space for visiting aircraft</t>
  </si>
  <si>
    <t>AIP AD 2.4.5</t>
  </si>
  <si>
    <t>AP82060</t>
  </si>
  <si>
    <t>Repair facilities for visiting aircraft</t>
  </si>
  <si>
    <t>Description of repair facilities for visiting aircraft</t>
  </si>
  <si>
    <t>AIP AD 2.4.6</t>
  </si>
  <si>
    <t>AP82070</t>
  </si>
  <si>
    <t>Any other information on handling services and facilities</t>
  </si>
  <si>
    <t>AIP AD 2.4.7</t>
  </si>
  <si>
    <t>AP83000</t>
  </si>
  <si>
    <t>Passenger facilities</t>
  </si>
  <si>
    <t>Passenger facilities available at the aerodrome, provided as a brief description or a reference to other information sources such as a website</t>
  </si>
  <si>
    <t>AIP AD 2.5</t>
  </si>
  <si>
    <t>AP83010</t>
  </si>
  <si>
    <t>Hotel(s)</t>
  </si>
  <si>
    <t>Hotel(s) at or in the vicinity of aerodrome</t>
  </si>
  <si>
    <t>AIP AD 2.5.1</t>
  </si>
  <si>
    <t>AP83020</t>
  </si>
  <si>
    <t>Restaurant(s)</t>
  </si>
  <si>
    <t>Restaurant(s) at or in the vicinity of aerodrome</t>
  </si>
  <si>
    <t>AIP AD 2.5.2</t>
  </si>
  <si>
    <t>AP83030</t>
  </si>
  <si>
    <t>Transportation possibilities</t>
  </si>
  <si>
    <t>Transportation possibilities at or in the vicinity of aerodrome</t>
  </si>
  <si>
    <t>AIP AD 2.5.3</t>
  </si>
  <si>
    <t>AP83040</t>
  </si>
  <si>
    <t>Medical facilities</t>
  </si>
  <si>
    <t>Medical facilities at or in the vicinity of aerodrome</t>
  </si>
  <si>
    <t>AIP AD 2.5.4</t>
  </si>
  <si>
    <t>AP83050</t>
  </si>
  <si>
    <t>Bank and post office</t>
  </si>
  <si>
    <t>Bank and post office at or in the vicinity of aerodrome</t>
  </si>
  <si>
    <t>AIP AD 2.5.5</t>
  </si>
  <si>
    <t>AP83060</t>
  </si>
  <si>
    <t>Tourist office</t>
  </si>
  <si>
    <t>Tourist office at or in the vicinity of aerodrome</t>
  </si>
  <si>
    <t>AIP AD 2.5.6</t>
  </si>
  <si>
    <t>AP83070</t>
  </si>
  <si>
    <t>Any other information on passenger facilities</t>
  </si>
  <si>
    <t>AIP AD 2.5.7</t>
  </si>
  <si>
    <t>AP84000</t>
  </si>
  <si>
    <t>Rescue and firefighting services</t>
  </si>
  <si>
    <t>Detailed description of the rescue and firefighting services and equipment available at the aerodrome</t>
  </si>
  <si>
    <t>AIP AD 2.6</t>
  </si>
  <si>
    <t>AP84010</t>
  </si>
  <si>
    <t>Aerodrome category for firefighting</t>
  </si>
  <si>
    <t>Aerodrome category for firefighting based on the longest aeroplanes normally using the aerodrome and their fuselage width</t>
  </si>
  <si>
    <t>AIP AD 2.6.1</t>
  </si>
  <si>
    <t>AP84020</t>
  </si>
  <si>
    <t>Rescue equipment</t>
  </si>
  <si>
    <t>Description of the rescue equipment</t>
  </si>
  <si>
    <t>AIP AD 2.6.2</t>
  </si>
  <si>
    <t>AP84030</t>
  </si>
  <si>
    <t>Removal of disabled aircraft</t>
  </si>
  <si>
    <t>Description of the capability for removal of disabled aircraft</t>
  </si>
  <si>
    <t>AIP AD 2.6.3</t>
  </si>
  <si>
    <t>AP84040</t>
  </si>
  <si>
    <t>Any other information on rescue and firefighting services</t>
  </si>
  <si>
    <t>AIP AD 2.6.4</t>
  </si>
  <si>
    <t>AP85000</t>
  </si>
  <si>
    <t>Seasonal availability and clearing</t>
  </si>
  <si>
    <t>Detailed description of the equipment and operational priorities established for the clearance of aerodrome movement areas</t>
  </si>
  <si>
    <t>AIP AD 2.7</t>
  </si>
  <si>
    <t>AP85010</t>
  </si>
  <si>
    <t>Type(s) of clearing equipment</t>
  </si>
  <si>
    <t>Type(s) of clearing equipment available at the aerodrome</t>
  </si>
  <si>
    <t>AIP AD 2.7.1</t>
  </si>
  <si>
    <t>AP85020</t>
  </si>
  <si>
    <t>Clearance priorities</t>
  </si>
  <si>
    <t>Description of the clearance priorities</t>
  </si>
  <si>
    <t>AIP AD 2.7.2</t>
  </si>
  <si>
    <t>AP85030</t>
  </si>
  <si>
    <t>Any other information on seasonal availability and clearing</t>
  </si>
  <si>
    <t>AIP AD 2.7.3</t>
  </si>
  <si>
    <t>AP86000</t>
  </si>
  <si>
    <t>Buildings</t>
  </si>
  <si>
    <t>Large buildings, buildings of operational significance and other prominent features at the aerodrome</t>
  </si>
  <si>
    <t>AP86010</t>
  </si>
  <si>
    <t>Name of the building</t>
  </si>
  <si>
    <t>ICAO Annex 4
Chapter 5.5.4.2 c)
Chapter 13.6.1 q)
Chapter 14.6 k)
Chapter 15.6 j)</t>
  </si>
  <si>
    <t>AP86020</t>
  </si>
  <si>
    <t>Geographical location of the building</t>
  </si>
  <si>
    <t>AP86030</t>
  </si>
  <si>
    <t>Type of the building</t>
  </si>
  <si>
    <t>AP86040</t>
  </si>
  <si>
    <t>Elevation of the building</t>
  </si>
  <si>
    <t>AP87000</t>
  </si>
  <si>
    <t>Infrastructure</t>
  </si>
  <si>
    <t>Other structures on/around the aerodrome which might be of interest or could be helpful for orientation</t>
  </si>
  <si>
    <t>AP87010</t>
  </si>
  <si>
    <t>Name of the infrastructure</t>
  </si>
  <si>
    <t>AP87020</t>
  </si>
  <si>
    <t>Geographical location of the infrastructure</t>
  </si>
  <si>
    <t>AP87030</t>
  </si>
  <si>
    <t>Type of the infrastructure (road, railway, pole, navaid, car park)</t>
  </si>
  <si>
    <t>AP87040</t>
  </si>
  <si>
    <t>Elevation of the infrastructure</t>
  </si>
  <si>
    <t>AP88000</t>
  </si>
  <si>
    <t>Topography</t>
  </si>
  <si>
    <t>Topographical structures around the aerodrome which might be of interest or could be helpful for orientation</t>
  </si>
  <si>
    <t>AP88010</t>
  </si>
  <si>
    <t>Name of the topographical structure</t>
  </si>
  <si>
    <t>ICAO Annex 4
Chapter 5.5.5.2</t>
  </si>
  <si>
    <t>AP88020</t>
  </si>
  <si>
    <t>Geographical location of the topographical structure</t>
  </si>
  <si>
    <t>AP88030</t>
  </si>
  <si>
    <t>Type of the topographical structure (hydrography, escarpment, etc.)</t>
  </si>
  <si>
    <t>AP88040</t>
  </si>
  <si>
    <t>Orientation</t>
  </si>
  <si>
    <t>Orientation of an escarpment</t>
  </si>
  <si>
    <t>AP89000</t>
  </si>
  <si>
    <t>Visual segment surface penetration</t>
  </si>
  <si>
    <t>Description of penetrations of the Visual Segment Surface (VSS) in order to identify obstacles that may affect the execution of an instrument approach procedure</t>
  </si>
  <si>
    <t>AIP AD 2.25</t>
  </si>
  <si>
    <t>AP89010</t>
  </si>
  <si>
    <t>Information on visual segment surface penetration, including procedure and procedure minima affected.</t>
  </si>
  <si>
    <t>50 m</t>
  </si>
  <si>
    <t>3 m</t>
  </si>
  <si>
    <t>OB01000</t>
  </si>
  <si>
    <t>All fixed (whether temporary or permanent) and mobile obstacles or parts thereof affecting air navigation in Area 1 (the entire State territory) and Area 2-4 (within the vicinity of an aerodrome)</t>
  </si>
  <si>
    <t>ENR 5.4
AD 2.10</t>
  </si>
  <si>
    <t>OB01010</t>
  </si>
  <si>
    <t>Obstacle identifier</t>
  </si>
  <si>
    <t>Unique identifier of obstacle (name or location)</t>
  </si>
  <si>
    <t>DPS-ID 3, 30b</t>
  </si>
  <si>
    <t>AIP ENR 5.4.1
AIP AD 2.10.1 a)
AIP AD 2.10.3 a)
ICAO Annex 4
Chapter 3.8.4.1 e) 2)
Chapter 3.8.4.2 c) 2)
Chapter 4.9.1 m) 3)
Chapter 5.5.3.2
Chapter 12.10.2.1
KHV §25</t>
  </si>
  <si>
    <t>GP
FORM</t>
  </si>
  <si>
    <t>LReg
BEV
OBS/OP
OBS/Surveyor
AD/OP
AD/Surveyor</t>
  </si>
  <si>
    <t>OB01020</t>
  </si>
  <si>
    <t>Operator/owner</t>
  </si>
  <si>
    <t>Name and contact information of obstacle operator or owner</t>
  </si>
  <si>
    <t>DPS-ID 41, 45, 53, 54, 55, 56, 57</t>
  </si>
  <si>
    <t>ICAO Doc 10066
Appendix 6, A6-2</t>
  </si>
  <si>
    <t>OB01030</t>
  </si>
  <si>
    <t>Geometry type</t>
  </si>
  <si>
    <t>An indication whether the obstacle is a point, line or polygon</t>
  </si>
  <si>
    <t>DPS-ID 5,6</t>
  </si>
  <si>
    <t>OB01040</t>
  </si>
  <si>
    <t>Horizontal position</t>
  </si>
  <si>
    <t>Point
Line
Polygon</t>
  </si>
  <si>
    <t>Horizontal position of obstacle</t>
  </si>
  <si>
    <t>for obstacles in Area 1
(DPS-ID 7a, 7b)</t>
  </si>
  <si>
    <t>AIP ENR 5.4.3
AIP AD 2.10.1 c)
AIP AD 2.10.3 c)
ICAO Annex 4
Chapter 3.8.4.1 e) 1)
Chapter 3.8.4.2
Chapter 4.9.1 m)
Chapter 5.5.3.3 a)
Chapter 6.5.1 b)
Chapter 9.9.4.1.1 f)
Chapter 10.6.2
Chapter 11.10.2.1
Chapter 12.10.2.1
Chapter 13.6.1 p)
Chapter 13.6.2 f)
Chapter 14.6 j)
Chapter 15.6 i)
Chapter 17.9.3.1
Chapter 21.6.2
KHV §25</t>
  </si>
  <si>
    <t>1 sec</t>
  </si>
  <si>
    <t>for obstacles in Area 2
(DPS-ID 7a, 7b)</t>
  </si>
  <si>
    <t>5 m</t>
  </si>
  <si>
    <t>for obstacles in Area 3
(DPS-ID 7a, 7b)</t>
  </si>
  <si>
    <t>for obstacles in Area 4
(DPS-ID 7a, 7b)</t>
  </si>
  <si>
    <t>2.5 m</t>
  </si>
  <si>
    <t>OB01050</t>
  </si>
  <si>
    <t>Horizontal extent</t>
  </si>
  <si>
    <t>Horizontal extent of the obstacle</t>
  </si>
  <si>
    <t>DPS-ID 49, 50, 51</t>
  </si>
  <si>
    <t>ICAO Doc 10066
Appendix 6, A6-2
ICAO Annex 4
Chapter 5.5.3.3 c)</t>
  </si>
  <si>
    <t>OB01060</t>
  </si>
  <si>
    <t>Vertical extent</t>
  </si>
  <si>
    <t>Vertical extent of the obstacle (in case of line obstacles a set of vertical extents, e.g. for start point, end point and - if needed - significant intermediate points)</t>
  </si>
  <si>
    <t>OB01061</t>
  </si>
  <si>
    <t>Elevation of the highest point of the obstacle</t>
  </si>
  <si>
    <t>for obstacles in Area 1
(DPS-ID 9)</t>
  </si>
  <si>
    <t>AIP ENR 5.4.4
AIP AD 2.10.1 d)
AIP AD 2.10.3 d)
ICAO Annex 4
Chapter 3.8.4.1 e) 2)
Chapter 3.8.4.2 c) 1)
Chapter 4.9.1 m) 2)
Chapter 5.5.3.3 a)
Chapter 9.9.4.1.1 f)
Chapter 11.10.2.3
Chapter 12.10.2.2
Chapter 13.6.2 f)
KHV §25</t>
  </si>
  <si>
    <t>for obstacles in Area 2
(DPS-ID 9)</t>
  </si>
  <si>
    <t>for obstacles in Area 3
(DPS-ID 9)</t>
  </si>
  <si>
    <t>for obstacles in Area 4
(DPS-ID 9)</t>
  </si>
  <si>
    <t>OB01062</t>
  </si>
  <si>
    <t>Base elevation</t>
  </si>
  <si>
    <t>Elevation of the obstacle base (on the terrain)</t>
  </si>
  <si>
    <t>DPS-ID 31</t>
  </si>
  <si>
    <t>QM ACG</t>
  </si>
  <si>
    <t>OB01063</t>
  </si>
  <si>
    <t>Height of the obstacle above ground</t>
  </si>
  <si>
    <t>DPS-ID 10, 32</t>
  </si>
  <si>
    <t>AIP ENR 5.4.4
AIP AD 2.10.1 d)
AIP AD 2.10.3 d)
ICAO Annex 4
Chapter 6.5.1 b)
Chapter 13.6.2 f)
KHV §25</t>
  </si>
  <si>
    <t>OB01064</t>
  </si>
  <si>
    <t>The geoid undulation at the obstacle elevation position</t>
  </si>
  <si>
    <t>DPS-ID 11</t>
  </si>
  <si>
    <t>AIXM 5.1.1
LFG §95</t>
  </si>
  <si>
    <t>OB01070</t>
  </si>
  <si>
    <t xml:space="preserve">TYP
DESC
</t>
  </si>
  <si>
    <t>Type of obstacle (e.g. Windpower plant, radio mast, cableway, ...)</t>
  </si>
  <si>
    <t>DPS-ID 4b, 4d</t>
  </si>
  <si>
    <t>AIP ENR 5.4.2
AIP AD 2.10.1 b)
AIP AD 2.10.3 b)
ICAO Annex 4
Chapter 3.8.4.1 e) 1)
Chapter 4.9.1 m) 1)
Chapter 5.5.3.3 b)
Chapter 9.9.4.1.1 f)
Chapter 11.10.2.1
Chapter 12.10.2.1
Chapter 13.6.2 f)
Chapter 17.9.3.2
KHV §25</t>
  </si>
  <si>
    <t>OB01080</t>
  </si>
  <si>
    <t>Construction</t>
  </si>
  <si>
    <t>Construction based information about the obstacle</t>
  </si>
  <si>
    <t>OB01081</t>
  </si>
  <si>
    <t>Date and time stamp</t>
  </si>
  <si>
    <t>Date and time of the status change of the construction ("Baustatus") (e.g. date and time the obstacle was created)</t>
  </si>
  <si>
    <t>DPS-ID 23, 24</t>
  </si>
  <si>
    <t>OB01082</t>
  </si>
  <si>
    <t>Status of the construction ("Baustatus") of the obstacle</t>
  </si>
  <si>
    <t>DPS-ID 29a, 29b, 29c</t>
  </si>
  <si>
    <t>Obstacle process</t>
  </si>
  <si>
    <t>OB01090</t>
  </si>
  <si>
    <t>Operations</t>
  </si>
  <si>
    <t>Feature operations of mobile obstacles</t>
  </si>
  <si>
    <t>DPS-ID 28</t>
  </si>
  <si>
    <t>OB01100</t>
  </si>
  <si>
    <t>Effectivity</t>
  </si>
  <si>
    <t>Effectivity of temporary types of obstacles</t>
  </si>
  <si>
    <t>DPS-ID 52</t>
  </si>
  <si>
    <t>OB01110</t>
  </si>
  <si>
    <t>High-intensity lighting devices attached to the obstacle as collision avoidance measures</t>
  </si>
  <si>
    <t>OB01111</t>
  </si>
  <si>
    <t>Type of the obstacle lighting</t>
  </si>
  <si>
    <t>DPS-ID 19a, 19b, 19d</t>
  </si>
  <si>
    <t>AIP ENR 5.4.5
AIP AD 2.10.1 e)
AIP AD 2.10.3 e)
ICAO Annex 4
Chapter 3.8.4.1 e) 1)
Chapter 4.9.1 m) 1)
Chapter 5.5.3.3 b)
Chapter 9.9.4.1.1 f)
Chapter 11.10.2.1
Chapter 12.10.2.1
Chapter 13.6.2 f)
Chapter 14.6 j)
Chapter 15.6 i)
Chapter 17.9.3.1
Chapter 21.6.2
LFG §95
KHV §25</t>
  </si>
  <si>
    <t>OB01112</t>
  </si>
  <si>
    <t>Colour of the obstacle lighting</t>
  </si>
  <si>
    <t>OB01113</t>
  </si>
  <si>
    <t>Synchronised</t>
  </si>
  <si>
    <t xml:space="preserve">An indication that the flashing light elements that compose the lighting of the obstacle (group) are synchronised (flash in unison).	 
</t>
  </si>
  <si>
    <t>DPS-ID 19c</t>
  </si>
  <si>
    <t>OB01120</t>
  </si>
  <si>
    <t xml:space="preserve"> A group of symbols displayed on an obstacle as collision avoidance measures</t>
  </si>
  <si>
    <t>AIP AD 2.10.1 e)
AIP AD 2.10.3 e)
LFG §95
KHV §25</t>
  </si>
  <si>
    <t>OB01121</t>
  </si>
  <si>
    <t>Type of the obstacle marking</t>
  </si>
  <si>
    <t>DPS-ID 21d, 21j, 21o</t>
  </si>
  <si>
    <t>OB01122</t>
  </si>
  <si>
    <t>Colour of the obstacle marking</t>
  </si>
  <si>
    <t>DPS-ID 21f, 21h, 21l, 21n</t>
  </si>
  <si>
    <t>OB01130</t>
  </si>
  <si>
    <t>Material</t>
  </si>
  <si>
    <t>Predominant surface material of the obstacle</t>
  </si>
  <si>
    <t>DPS-ID 46b</t>
  </si>
  <si>
    <t>OB01140</t>
  </si>
  <si>
    <t>ZLHR ID</t>
  </si>
  <si>
    <t>UUID of the obstacle in the Austrian Centralized Obstacle Database (Zentrales Luftfahrthindernisregister)</t>
  </si>
  <si>
    <t>ZLHR</t>
  </si>
  <si>
    <t>BEV</t>
  </si>
  <si>
    <t>OB01150</t>
  </si>
  <si>
    <t>DQR compliance</t>
  </si>
  <si>
    <t>An indicator stating whether the obstacle data items comply with the data quality requirements as specified in the applicable EU regulation</t>
  </si>
  <si>
    <t>EU 2020/469
AIP GEN 1.7</t>
  </si>
  <si>
    <t>OB01160</t>
  </si>
  <si>
    <t>Authority</t>
  </si>
  <si>
    <t>Several authority related information about the obstacle</t>
  </si>
  <si>
    <t>OB01161</t>
  </si>
  <si>
    <t>Bewilligende Behörde</t>
  </si>
  <si>
    <t>Name of the granting Austrian aviation authority responsible</t>
  </si>
  <si>
    <t>DPS-ID 42</t>
  </si>
  <si>
    <t>OB01162</t>
  </si>
  <si>
    <t>Hindernisdefinition gemäß LFG</t>
  </si>
  <si>
    <t>Reference (Paragraph) to the Austrian Aviation Act (Luftfahrtgesetz) defining the specific obstacle</t>
  </si>
  <si>
    <t>DPS-ID 39</t>
  </si>
  <si>
    <t>LFG §85</t>
  </si>
  <si>
    <t>OB01170</t>
  </si>
  <si>
    <t>Surveyor</t>
  </si>
  <si>
    <t>Information about the survey technician (geodesist) and his performed tasks.</t>
  </si>
  <si>
    <t>DPS-ID M13, M14, M15, M16</t>
  </si>
  <si>
    <t>OB01180</t>
  </si>
  <si>
    <t>Geographical area</t>
  </si>
  <si>
    <t>Geographical affiliation of the obstacle</t>
  </si>
  <si>
    <t>OB01181</t>
  </si>
  <si>
    <t>Bundesland</t>
  </si>
  <si>
    <t>State ("Bundesland") of Austria the obstacle belongs to</t>
  </si>
  <si>
    <t>DPS-ID 36b</t>
  </si>
  <si>
    <t>OB01182</t>
  </si>
  <si>
    <t>Bezirk</t>
  </si>
  <si>
    <t>District ("Bezirk") of Austria the obstacle belongs to</t>
  </si>
  <si>
    <t>DPS-ID 35b</t>
  </si>
  <si>
    <t>OB01190</t>
  </si>
  <si>
    <t>Mobile</t>
  </si>
  <si>
    <t>An indicator that the obstacle is expected to move around its nominal location</t>
  </si>
  <si>
    <t>DPS-ID 47</t>
  </si>
  <si>
    <t>OB01200</t>
  </si>
  <si>
    <t>Frangible</t>
  </si>
  <si>
    <t>An indicator that the obstacle is easily broken</t>
  </si>
  <si>
    <t>DPS-ID 48</t>
  </si>
  <si>
    <t>OB01210</t>
  </si>
  <si>
    <t>Any other information on obstacles</t>
  </si>
  <si>
    <t>DPS-ID 33a, 33b, M12</t>
  </si>
  <si>
    <t>1.0</t>
  </si>
  <si>
    <t>Aeronautical Data Catalogue for Austrian data providers based on Regulation (EC) 2020/469 extended by additional international and national requirements</t>
  </si>
  <si>
    <t>The items differing to the EASA Data Catalogue are categorized into the following divergence types:
- ADD: Added data items as required by international standards
  but not included in the EASA Data Catalogue;
- DESC: Description of EASA Data Item extended for clarification 
   and/or national necessities;
- DQR: Difference to DQRs of the EASA Data Catalogue due to 
   national requirements or missing DQRs in the EASA Data 
   Catalogue;
- GRP: Complementary data group item or subject added;
- NAT: Nationally required data items complementary to the
  EASA Data Catalogue;
- NOTE: Changes in the "Note" field of a data item - either for
  added national explanations or for inclusion of footnotes for
  easier readability;
- NPA: Changes proposed by NPA 2021-103;
- PROP: Nationally adapted data item name as laid down in
  column  "Property" or "Sub-Property" of the EASA Data
  Catalogue;
- TYP: EASA Data Item Type changed, e.g. Type "Text" changed to 
  Type "Code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</si>
</sst>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scheme val="minor"/>
    </font>
    <font>
      <b/>
      <sz val="11"/>
      <color theme="1"/>
      <name val="Calibri"/>
      <family val="2"/>
      <scheme val="minor"/>
    </font>
    <font>
      <i/>
      <sz val="11"/>
      <color theme="1"/>
      <name val="Calibri"/>
      <family val="2"/>
      <scheme val="minor"/>
    </font>
    <font>
      <sz val="9"/>
      <color theme="1"/>
      <name val="Calibri"/>
      <family val="2"/>
      <scheme val="minor"/>
    </font>
    <font>
      <sz val="11"/>
      <color theme="0" tint="-0.34998626667073579"/>
      <name val="Calibri"/>
      <family val="2"/>
      <scheme val="minor"/>
    </font>
    <font>
      <sz val="9"/>
      <color theme="0" tint="-0.34998626667073579"/>
      <name val="Calibri"/>
      <family val="2"/>
      <scheme val="minor"/>
    </font>
    <font>
      <sz val="11"/>
      <color rgb="FF000000"/>
      <name val="Calibri"/>
      <family val="2"/>
      <scheme val="minor"/>
    </font>
    <font>
      <sz val="9"/>
      <color rgb="FF000000"/>
      <name val="Calibri"/>
      <family val="2"/>
      <scheme val="minor"/>
    </font>
    <font>
      <b/>
      <sz val="12"/>
      <color rgb="FF7030A0"/>
      <name val="Calibri"/>
      <family val="2"/>
      <scheme val="minor"/>
    </font>
    <font>
      <sz val="11"/>
      <color rgb="FF444444"/>
      <name val="Calibri"/>
      <family val="2"/>
      <charset val="1"/>
    </font>
    <font>
      <b/>
      <sz val="9"/>
      <color theme="1"/>
      <name val="Calibri"/>
      <family val="2"/>
      <scheme val="minor"/>
    </font>
    <font>
      <b/>
      <sz val="11"/>
      <color theme="0" tint="-0.34998626667073579"/>
      <name val="Calibri"/>
      <family val="2"/>
      <scheme val="minor"/>
    </font>
    <font>
      <sz val="11"/>
      <color rgb="FF000000"/>
      <name val="Calibri"/>
      <family val="2"/>
      <charset val="1"/>
    </font>
    <font>
      <b/>
      <sz val="11"/>
      <color theme="1"/>
      <name val="Calibri"/>
      <scheme val="minor"/>
    </font>
    <font>
      <sz val="11"/>
      <color rgb="FF000000"/>
      <name val="Calibri"/>
    </font>
    <font>
      <sz val="11"/>
      <color rgb="FFA6A6A6"/>
      <name val="Calibri"/>
    </font>
    <font>
      <sz val="11"/>
      <color rgb="FF000000"/>
      <name val="Calibri"/>
      <charset val="1"/>
    </font>
    <font>
      <i/>
      <sz val="9"/>
      <color rgb="FF000000"/>
      <name val="Calibri"/>
      <family val="2"/>
      <charset val="1"/>
    </font>
    <font>
      <i/>
      <sz val="9"/>
      <color theme="1"/>
      <name val="Calibri"/>
      <family val="2"/>
      <scheme val="minor"/>
    </font>
    <font>
      <u/>
      <sz val="11"/>
      <color theme="1"/>
      <name val="Calibri"/>
      <family val="2"/>
      <scheme val="minor"/>
    </font>
    <font>
      <b/>
      <i/>
      <sz val="11"/>
      <color theme="1"/>
      <name val="Calibri"/>
      <family val="2"/>
      <scheme val="minor"/>
    </font>
    <font>
      <sz val="11"/>
      <color rgb="FFA6A6A6"/>
      <name val="Calibri"/>
      <family val="2"/>
      <scheme val="minor"/>
    </font>
    <font>
      <sz val="11"/>
      <color rgb="FF000000"/>
      <name val="Calibri"/>
      <family val="2"/>
    </font>
    <font>
      <b/>
      <sz val="9"/>
      <color rgb="FF333333"/>
      <name val="Verdana"/>
      <charset val="1"/>
    </font>
    <font>
      <b/>
      <sz val="11"/>
      <color rgb="FF000000"/>
      <name val="Calibri"/>
      <family val="2"/>
    </font>
    <font>
      <u/>
      <sz val="11"/>
      <color theme="10"/>
      <name val="Calibri"/>
      <family val="2"/>
      <scheme val="minor"/>
    </font>
    <font>
      <i/>
      <sz val="11"/>
      <color rgb="FF000000"/>
      <name val="Calibri"/>
      <family val="2"/>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5"/>
      </patternFill>
    </fill>
    <fill>
      <patternFill patternType="solid">
        <fgColor rgb="FFD9D9D9"/>
        <bgColor indexed="64"/>
      </patternFill>
    </fill>
    <fill>
      <patternFill patternType="solid">
        <fgColor rgb="FFBDD7EE"/>
        <bgColor indexed="64"/>
      </patternFill>
    </fill>
    <fill>
      <patternFill patternType="solid">
        <fgColor rgb="FFFFFFFF"/>
        <bgColor indexed="64"/>
      </patternFill>
    </fill>
    <fill>
      <patternFill patternType="solid">
        <fgColor rgb="FFB8EAFC"/>
        <bgColor indexed="64"/>
      </patternFill>
    </fill>
    <fill>
      <patternFill patternType="solid">
        <fgColor rgb="FF9BC2E6"/>
        <bgColor indexed="64"/>
      </patternFill>
    </fill>
  </fills>
  <borders count="2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style="thin">
        <color rgb="FF000000"/>
      </top>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rgb="FF000000"/>
      </bottom>
      <diagonal/>
    </border>
    <border>
      <left style="medium">
        <color rgb="FF000000"/>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rgb="FF000000"/>
      </bottom>
      <diagonal/>
    </border>
    <border>
      <left style="medium">
        <color rgb="FF000000"/>
      </left>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right/>
      <top style="thin">
        <color indexed="64"/>
      </top>
      <bottom style="thin">
        <color indexed="64"/>
      </bottom>
      <diagonal/>
    </border>
    <border>
      <left style="medium">
        <color rgb="FF000000"/>
      </left>
      <right/>
      <top style="thin">
        <color indexed="64"/>
      </top>
      <bottom style="thin">
        <color rgb="FF000000"/>
      </bottom>
      <diagonal/>
    </border>
    <border>
      <left style="medium">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medium">
        <color rgb="FF000000"/>
      </right>
      <top style="thin">
        <color indexed="64"/>
      </top>
      <bottom style="thin">
        <color rgb="FF000000"/>
      </bottom>
      <diagonal/>
    </border>
    <border>
      <left style="thin">
        <color indexed="64"/>
      </left>
      <right/>
      <top/>
      <bottom/>
      <diagonal/>
    </border>
    <border>
      <left style="medium">
        <color rgb="FF000000"/>
      </left>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diagonal/>
    </border>
    <border>
      <left/>
      <right/>
      <top style="thin">
        <color indexed="64"/>
      </top>
      <bottom/>
      <diagonal/>
    </border>
    <border>
      <left style="medium">
        <color rgb="FF000000"/>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rgb="FF000000"/>
      </right>
      <top/>
      <bottom/>
      <diagonal/>
    </border>
    <border>
      <left style="thin">
        <color indexed="64"/>
      </left>
      <right/>
      <top style="thin">
        <color indexed="64"/>
      </top>
      <bottom style="thin">
        <color rgb="FF000000"/>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indexed="64"/>
      </left>
      <right style="medium">
        <color rgb="FF000000"/>
      </right>
      <top/>
      <bottom style="thin">
        <color rgb="FF000000"/>
      </bottom>
      <diagonal/>
    </border>
    <border>
      <left style="medium">
        <color rgb="FF000000"/>
      </left>
      <right style="thin">
        <color indexed="64"/>
      </right>
      <top/>
      <bottom style="thin">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indexed="64"/>
      </left>
      <right/>
      <top style="thin">
        <color rgb="FF000000"/>
      </top>
      <bottom style="thin">
        <color rgb="FF000000"/>
      </bottom>
      <diagonal/>
    </border>
    <border>
      <left style="medium">
        <color rgb="FF000000"/>
      </left>
      <right/>
      <top/>
      <bottom style="medium">
        <color rgb="FF000000"/>
      </bottom>
      <diagonal/>
    </border>
    <border>
      <left/>
      <right style="thin">
        <color indexed="64"/>
      </right>
      <top/>
      <bottom style="medium">
        <color rgb="FF000000"/>
      </bottom>
      <diagonal/>
    </border>
    <border>
      <left style="thin">
        <color indexed="64"/>
      </left>
      <right style="medium">
        <color indexed="64"/>
      </right>
      <top/>
      <bottom style="medium">
        <color rgb="FF000000"/>
      </bottom>
      <diagonal/>
    </border>
    <border>
      <left/>
      <right style="medium">
        <color rgb="FF000000"/>
      </right>
      <top style="thin">
        <color indexed="64"/>
      </top>
      <bottom style="thin">
        <color rgb="FF000000"/>
      </bottom>
      <diagonal/>
    </border>
    <border>
      <left style="medium">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rgb="FF000000"/>
      </right>
      <top style="thin">
        <color rgb="FF000000"/>
      </top>
      <bottom style="thin">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bottom/>
      <diagonal/>
    </border>
    <border>
      <left/>
      <right style="medium">
        <color rgb="FF000000"/>
      </right>
      <top/>
      <bottom/>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rgb="FF000000"/>
      </top>
      <bottom style="thin">
        <color rgb="FF000000"/>
      </bottom>
      <diagonal/>
    </border>
    <border>
      <left/>
      <right/>
      <top style="thin">
        <color indexed="64"/>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indexed="64"/>
      </top>
      <bottom style="medium">
        <color rgb="FF000000"/>
      </bottom>
      <diagonal/>
    </border>
    <border>
      <left/>
      <right style="medium">
        <color rgb="FF000000"/>
      </right>
      <top style="thin">
        <color indexed="64"/>
      </top>
      <bottom/>
      <diagonal/>
    </border>
    <border>
      <left style="medium">
        <color rgb="FF000000"/>
      </left>
      <right style="thin">
        <color rgb="FF000000"/>
      </right>
      <top style="thin">
        <color rgb="FF000000"/>
      </top>
      <bottom style="thin">
        <color indexed="64"/>
      </bottom>
      <diagonal/>
    </border>
    <border>
      <left style="medium">
        <color rgb="FF000000"/>
      </left>
      <right style="thin">
        <color rgb="FF000000"/>
      </right>
      <top style="thin">
        <color indexed="64"/>
      </top>
      <bottom style="thin">
        <color rgb="FF000000"/>
      </bottom>
      <diagonal/>
    </border>
    <border>
      <left style="thin">
        <color indexed="64"/>
      </left>
      <right style="thin">
        <color rgb="FF000000"/>
      </right>
      <top/>
      <bottom style="thin">
        <color rgb="FF000000"/>
      </bottom>
      <diagonal/>
    </border>
    <border>
      <left/>
      <right style="medium">
        <color rgb="FF000000"/>
      </right>
      <top/>
      <bottom style="thin">
        <color rgb="FF000000"/>
      </bottom>
      <diagonal/>
    </border>
    <border>
      <left style="thin">
        <color indexed="64"/>
      </left>
      <right/>
      <top style="thin">
        <color rgb="FF000000"/>
      </top>
      <bottom/>
      <diagonal/>
    </border>
    <border>
      <left style="medium">
        <color rgb="FF000000"/>
      </left>
      <right style="thin">
        <color rgb="FF000000"/>
      </right>
      <top style="thin">
        <color indexed="64"/>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style="thin">
        <color indexed="64"/>
      </right>
      <top style="thin">
        <color rgb="FF000000"/>
      </top>
      <bottom style="thin">
        <color indexed="64"/>
      </bottom>
      <diagonal/>
    </border>
    <border>
      <left style="thin">
        <color indexed="64"/>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style="thin">
        <color rgb="FF000000"/>
      </right>
      <top/>
      <bottom style="thin">
        <color rgb="FF000000"/>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medium">
        <color rgb="FF000000"/>
      </bottom>
      <diagonal/>
    </border>
    <border>
      <left style="thin">
        <color rgb="FF000000"/>
      </left>
      <right/>
      <top style="thin">
        <color indexed="64"/>
      </top>
      <bottom style="thin">
        <color rgb="FF000000"/>
      </bottom>
      <diagonal/>
    </border>
    <border>
      <left style="medium">
        <color rgb="FF000000"/>
      </left>
      <right/>
      <top style="thin">
        <color rgb="FF000000"/>
      </top>
      <bottom style="thin">
        <color indexed="64"/>
      </bottom>
      <diagonal/>
    </border>
    <border>
      <left style="medium">
        <color rgb="FF000000"/>
      </left>
      <right style="thin">
        <color rgb="FF000000"/>
      </right>
      <top style="thin">
        <color rgb="FF000000"/>
      </top>
      <bottom style="medium">
        <color rgb="FF000000"/>
      </bottom>
      <diagonal/>
    </border>
    <border>
      <left style="medium">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right style="thin">
        <color indexed="64"/>
      </right>
      <top style="thin">
        <color rgb="FF000000"/>
      </top>
      <bottom/>
      <diagonal/>
    </border>
    <border>
      <left style="medium">
        <color rgb="FF000000"/>
      </left>
      <right style="thin">
        <color indexed="64"/>
      </right>
      <top style="thin">
        <color rgb="FF000000"/>
      </top>
      <bottom/>
      <diagonal/>
    </border>
    <border>
      <left style="thin">
        <color indexed="64"/>
      </left>
      <right/>
      <top/>
      <bottom style="medium">
        <color rgb="FF000000"/>
      </bottom>
      <diagonal/>
    </border>
    <border>
      <left/>
      <right/>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medium">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rgb="FF000000"/>
      </right>
      <top style="thin">
        <color rgb="FF000000"/>
      </top>
      <bottom style="medium">
        <color rgb="FF000000"/>
      </bottom>
      <diagonal/>
    </border>
    <border>
      <left style="thin">
        <color indexed="64"/>
      </left>
      <right style="medium">
        <color rgb="FF000000"/>
      </right>
      <top style="thin">
        <color rgb="FF000000"/>
      </top>
      <bottom/>
      <diagonal/>
    </border>
    <border>
      <left/>
      <right style="thin">
        <color indexed="64"/>
      </right>
      <top style="thin">
        <color rgb="FF000000"/>
      </top>
      <bottom style="medium">
        <color rgb="FF000000"/>
      </bottom>
      <diagonal/>
    </border>
    <border>
      <left style="thin">
        <color indexed="64"/>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style="medium">
        <color rgb="FF000000"/>
      </top>
      <bottom/>
      <diagonal/>
    </border>
    <border>
      <left style="thin">
        <color indexed="64"/>
      </left>
      <right/>
      <top style="medium">
        <color rgb="FF000000"/>
      </top>
      <bottom/>
      <diagonal/>
    </border>
    <border>
      <left style="thin">
        <color indexed="64"/>
      </left>
      <right style="medium">
        <color indexed="64"/>
      </right>
      <top style="medium">
        <color rgb="FF000000"/>
      </top>
      <bottom/>
      <diagonal/>
    </border>
    <border>
      <left/>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style="thin">
        <color rgb="FF000000"/>
      </left>
      <right style="medium">
        <color rgb="FF000000"/>
      </right>
      <top style="thin">
        <color indexed="64"/>
      </top>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indexed="64"/>
      </bottom>
      <diagonal/>
    </border>
    <border>
      <left style="medium">
        <color indexed="64"/>
      </left>
      <right style="thin">
        <color indexed="64"/>
      </right>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indexed="64"/>
      </bottom>
      <diagonal/>
    </border>
    <border>
      <left style="thin">
        <color rgb="FF000000"/>
      </left>
      <right style="medium">
        <color rgb="FF000000"/>
      </right>
      <top style="thin">
        <color indexed="64"/>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indexed="64"/>
      </bottom>
      <diagonal/>
    </border>
    <border>
      <left style="thin">
        <color rgb="FF000000"/>
      </left>
      <right style="medium">
        <color rgb="FF000000"/>
      </right>
      <top style="thin">
        <color indexed="64"/>
      </top>
      <bottom style="thin">
        <color indexed="64"/>
      </bottom>
      <diagonal/>
    </border>
    <border>
      <left style="thin">
        <color indexed="64"/>
      </left>
      <right style="medium">
        <color indexed="64"/>
      </right>
      <top style="medium">
        <color rgb="FF000000"/>
      </top>
      <bottom style="thin">
        <color rgb="FF000000"/>
      </bottom>
      <diagonal/>
    </border>
    <border>
      <left style="medium">
        <color rgb="FF000000"/>
      </left>
      <right style="thin">
        <color indexed="64"/>
      </right>
      <top style="medium">
        <color rgb="FF000000"/>
      </top>
      <bottom style="thin">
        <color rgb="FF000000"/>
      </bottom>
      <diagonal/>
    </border>
    <border>
      <left style="thin">
        <color indexed="64"/>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indexed="64"/>
      </bottom>
      <diagonal/>
    </border>
    <border>
      <left style="medium">
        <color rgb="FF000000"/>
      </left>
      <right/>
      <top style="medium">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indexed="64"/>
      </top>
      <bottom style="medium">
        <color rgb="FF000000"/>
      </bottom>
      <diagonal/>
    </border>
    <border>
      <left style="thin">
        <color rgb="FF000000"/>
      </left>
      <right style="medium">
        <color rgb="FF000000"/>
      </right>
      <top style="thin">
        <color rgb="FF000000"/>
      </top>
      <bottom style="thin">
        <color indexed="64"/>
      </bottom>
      <diagonal/>
    </border>
    <border>
      <left style="thin">
        <color rgb="FF000000"/>
      </left>
      <right style="medium">
        <color rgb="FF000000"/>
      </right>
      <top style="medium">
        <color rgb="FF000000"/>
      </top>
      <bottom style="medium">
        <color rgb="FF000000"/>
      </bottom>
      <diagonal/>
    </border>
    <border>
      <left style="thin">
        <color indexed="64"/>
      </left>
      <right style="thin">
        <color rgb="FF000000"/>
      </right>
      <top style="thin">
        <color indexed="64"/>
      </top>
      <bottom style="thin">
        <color indexed="64"/>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
      <left/>
      <right style="medium">
        <color indexed="64"/>
      </right>
      <top style="thin">
        <color indexed="64"/>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style="thin">
        <color rgb="FF000000"/>
      </right>
      <top/>
      <bottom style="medium">
        <color indexed="64"/>
      </bottom>
      <diagonal/>
    </border>
    <border>
      <left style="medium">
        <color rgb="FF000000"/>
      </left>
      <right style="thin">
        <color rgb="FF000000"/>
      </right>
      <top style="thin">
        <color indexed="64"/>
      </top>
      <bottom style="thin">
        <color indexed="64"/>
      </bottom>
      <diagonal/>
    </border>
  </borders>
  <cellStyleXfs count="4">
    <xf numFmtId="0" fontId="0" fillId="0" borderId="0"/>
    <xf numFmtId="0" fontId="1" fillId="6"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049">
    <xf numFmtId="0" fontId="0" fillId="0" borderId="0" xfId="0"/>
    <xf numFmtId="0" fontId="0" fillId="0" borderId="5" xfId="0" applyBorder="1"/>
    <xf numFmtId="0" fontId="0" fillId="0" borderId="6" xfId="0" applyBorder="1" applyAlignment="1">
      <alignment wrapText="1"/>
    </xf>
    <xf numFmtId="0" fontId="0" fillId="0" borderId="6" xfId="0" applyBorder="1"/>
    <xf numFmtId="14" fontId="0" fillId="0" borderId="7" xfId="0" applyNumberFormat="1" applyBorder="1" applyAlignment="1">
      <alignment horizontal="left"/>
    </xf>
    <xf numFmtId="0" fontId="3" fillId="2" borderId="1" xfId="0" applyFont="1" applyFill="1" applyBorder="1"/>
    <xf numFmtId="0" fontId="3" fillId="2" borderId="8" xfId="0" applyFont="1" applyFill="1" applyBorder="1"/>
    <xf numFmtId="0" fontId="3" fillId="2" borderId="9" xfId="0" applyFont="1" applyFill="1" applyBorder="1" applyAlignment="1">
      <alignment vertical="center"/>
    </xf>
    <xf numFmtId="0" fontId="3" fillId="2" borderId="12" xfId="0" applyFont="1" applyFill="1" applyBorder="1"/>
    <xf numFmtId="0" fontId="2" fillId="3" borderId="4" xfId="0" applyFont="1" applyFill="1" applyBorder="1" applyAlignment="1">
      <alignment horizontal="center"/>
    </xf>
    <xf numFmtId="0" fontId="0" fillId="0" borderId="13" xfId="0" applyBorder="1" applyAlignment="1">
      <alignment vertical="top" wrapText="1"/>
    </xf>
    <xf numFmtId="0" fontId="0" fillId="0" borderId="3" xfId="0" applyBorder="1" applyAlignment="1">
      <alignment vertical="top" wrapText="1"/>
    </xf>
    <xf numFmtId="0" fontId="0" fillId="0" borderId="15" xfId="0" applyBorder="1" applyAlignment="1">
      <alignment horizontal="center" vertical="top"/>
    </xf>
    <xf numFmtId="0" fontId="4" fillId="0" borderId="13" xfId="0" applyFont="1" applyBorder="1" applyAlignment="1">
      <alignment vertical="top" wrapText="1"/>
    </xf>
    <xf numFmtId="0" fontId="0" fillId="0" borderId="13" xfId="0" applyBorder="1" applyAlignment="1">
      <alignment vertical="top"/>
    </xf>
    <xf numFmtId="0" fontId="0" fillId="0" borderId="16" xfId="0" applyBorder="1" applyAlignment="1">
      <alignment vertical="top"/>
    </xf>
    <xf numFmtId="0" fontId="0" fillId="0" borderId="2" xfId="0" applyBorder="1" applyAlignment="1">
      <alignment horizontal="center" vertical="top"/>
    </xf>
    <xf numFmtId="0" fontId="0" fillId="0" borderId="13" xfId="0" applyBorder="1" applyAlignment="1">
      <alignment horizontal="center" vertical="top"/>
    </xf>
    <xf numFmtId="0" fontId="0" fillId="0" borderId="3" xfId="0" applyBorder="1" applyAlignment="1">
      <alignment horizontal="center" vertical="top"/>
    </xf>
    <xf numFmtId="0" fontId="0" fillId="0" borderId="15" xfId="0" applyBorder="1" applyAlignment="1">
      <alignment vertical="top"/>
    </xf>
    <xf numFmtId="0" fontId="0" fillId="0" borderId="16" xfId="0" applyBorder="1" applyAlignment="1">
      <alignment vertical="top" wrapText="1"/>
    </xf>
    <xf numFmtId="0" fontId="5" fillId="0" borderId="13" xfId="0" applyFont="1" applyBorder="1" applyAlignment="1">
      <alignment vertical="top" wrapText="1"/>
    </xf>
    <xf numFmtId="0" fontId="5" fillId="0" borderId="15" xfId="0" applyFont="1" applyBorder="1" applyAlignment="1">
      <alignment horizontal="center" vertical="top"/>
    </xf>
    <xf numFmtId="0" fontId="6" fillId="0" borderId="13" xfId="0" applyFont="1" applyBorder="1" applyAlignment="1">
      <alignment vertical="top" wrapText="1"/>
    </xf>
    <xf numFmtId="0" fontId="5" fillId="0" borderId="13" xfId="0" applyFont="1" applyBorder="1" applyAlignment="1">
      <alignment vertical="top"/>
    </xf>
    <xf numFmtId="0" fontId="5" fillId="0" borderId="13" xfId="0" applyFont="1" applyBorder="1" applyAlignment="1">
      <alignment horizontal="center" vertical="top"/>
    </xf>
    <xf numFmtId="0" fontId="5" fillId="0" borderId="3" xfId="0" applyFont="1" applyBorder="1" applyAlignment="1">
      <alignment horizontal="center" vertical="top"/>
    </xf>
    <xf numFmtId="0" fontId="5" fillId="0" borderId="15" xfId="0" applyFont="1" applyBorder="1" applyAlignment="1">
      <alignment vertical="top"/>
    </xf>
    <xf numFmtId="0" fontId="7" fillId="0" borderId="13" xfId="0" applyFont="1" applyBorder="1" applyAlignment="1">
      <alignment vertical="top" wrapText="1"/>
    </xf>
    <xf numFmtId="0" fontId="7" fillId="0" borderId="15" xfId="0" applyFont="1" applyBorder="1" applyAlignment="1">
      <alignment horizontal="center" vertical="top"/>
    </xf>
    <xf numFmtId="0" fontId="8" fillId="0" borderId="13" xfId="0" applyFont="1" applyBorder="1" applyAlignment="1">
      <alignment vertical="top" wrapText="1"/>
    </xf>
    <xf numFmtId="0" fontId="7" fillId="0" borderId="13" xfId="0" applyFont="1" applyBorder="1" applyAlignment="1">
      <alignment vertical="top"/>
    </xf>
    <xf numFmtId="0" fontId="7" fillId="0" borderId="16" xfId="0" applyFont="1" applyBorder="1" applyAlignment="1">
      <alignment vertical="top" wrapText="1"/>
    </xf>
    <xf numFmtId="0" fontId="7" fillId="0" borderId="13" xfId="0" applyFont="1" applyBorder="1" applyAlignment="1">
      <alignment horizontal="center" vertical="top"/>
    </xf>
    <xf numFmtId="0" fontId="7" fillId="0" borderId="3" xfId="0" applyFont="1" applyBorder="1" applyAlignment="1">
      <alignment horizontal="center" vertical="top"/>
    </xf>
    <xf numFmtId="0" fontId="7" fillId="0" borderId="15" xfId="0" applyFont="1" applyBorder="1" applyAlignment="1">
      <alignment vertical="top"/>
    </xf>
    <xf numFmtId="0" fontId="0" fillId="4" borderId="15" xfId="0" applyFill="1" applyBorder="1" applyAlignment="1">
      <alignment horizontal="left" vertical="top"/>
    </xf>
    <xf numFmtId="0" fontId="0" fillId="4" borderId="15" xfId="0" applyFill="1" applyBorder="1" applyAlignment="1">
      <alignment horizontal="center"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0" fillId="0" borderId="26" xfId="0" applyBorder="1" applyAlignment="1">
      <alignment vertical="top" wrapText="1"/>
    </xf>
    <xf numFmtId="0" fontId="0" fillId="0" borderId="27" xfId="0" applyBorder="1" applyAlignment="1">
      <alignment vertical="top" wrapText="1"/>
    </xf>
    <xf numFmtId="0" fontId="0" fillId="0" borderId="26" xfId="0" applyBorder="1" applyAlignment="1">
      <alignment vertical="top"/>
    </xf>
    <xf numFmtId="0" fontId="0" fillId="0" borderId="28" xfId="0" applyBorder="1" applyAlignment="1">
      <alignment vertical="top"/>
    </xf>
    <xf numFmtId="0" fontId="1" fillId="6" borderId="22" xfId="1" applyBorder="1" applyAlignment="1">
      <alignment vertical="top" wrapText="1"/>
    </xf>
    <xf numFmtId="0" fontId="1" fillId="6" borderId="24" xfId="1" applyBorder="1" applyAlignment="1">
      <alignment horizontal="center" vertical="top"/>
    </xf>
    <xf numFmtId="0" fontId="1" fillId="6" borderId="22" xfId="1" applyBorder="1" applyAlignment="1">
      <alignment vertical="top"/>
    </xf>
    <xf numFmtId="0" fontId="1" fillId="6" borderId="22" xfId="1" applyBorder="1" applyAlignment="1">
      <alignment horizontal="center" vertical="top"/>
    </xf>
    <xf numFmtId="0" fontId="1" fillId="6" borderId="23" xfId="1" applyBorder="1" applyAlignment="1">
      <alignment horizontal="center" vertical="top"/>
    </xf>
    <xf numFmtId="0" fontId="1" fillId="6" borderId="24" xfId="1" applyBorder="1" applyAlignment="1">
      <alignment vertical="top"/>
    </xf>
    <xf numFmtId="0" fontId="0" fillId="0" borderId="30" xfId="0" applyBorder="1" applyAlignment="1">
      <alignment vertical="top" wrapText="1"/>
    </xf>
    <xf numFmtId="0" fontId="4" fillId="7" borderId="22" xfId="0" applyFont="1" applyFill="1" applyBorder="1" applyAlignment="1">
      <alignment vertical="top" wrapText="1"/>
    </xf>
    <xf numFmtId="0" fontId="1" fillId="6" borderId="32" xfId="1" applyBorder="1" applyAlignment="1">
      <alignment vertical="top"/>
    </xf>
    <xf numFmtId="0" fontId="0" fillId="0" borderId="33" xfId="0" applyBorder="1" applyAlignment="1">
      <alignment horizontal="center" vertical="top"/>
    </xf>
    <xf numFmtId="0" fontId="0" fillId="0" borderId="34" xfId="0" applyBorder="1" applyAlignment="1">
      <alignment vertical="top"/>
    </xf>
    <xf numFmtId="0" fontId="5" fillId="0" borderId="33" xfId="0" applyFont="1" applyBorder="1" applyAlignment="1">
      <alignment horizontal="center" vertical="top"/>
    </xf>
    <xf numFmtId="0" fontId="5" fillId="0" borderId="34" xfId="0" applyFont="1" applyBorder="1" applyAlignment="1">
      <alignment vertical="top"/>
    </xf>
    <xf numFmtId="0" fontId="7" fillId="0" borderId="34" xfId="0" applyFont="1" applyBorder="1" applyAlignment="1">
      <alignment vertical="top"/>
    </xf>
    <xf numFmtId="0" fontId="0" fillId="0" borderId="35" xfId="0" applyBorder="1" applyAlignment="1">
      <alignment horizontal="center" vertical="top"/>
    </xf>
    <xf numFmtId="0" fontId="0" fillId="0" borderId="36" xfId="0" applyBorder="1" applyAlignment="1">
      <alignment vertical="top" wrapText="1"/>
    </xf>
    <xf numFmtId="0" fontId="0" fillId="0" borderId="37" xfId="0" applyBorder="1" applyAlignment="1">
      <alignment horizontal="center" vertical="top"/>
    </xf>
    <xf numFmtId="0" fontId="4" fillId="0" borderId="30" xfId="0" applyFont="1" applyBorder="1" applyAlignment="1">
      <alignment vertical="top" wrapText="1"/>
    </xf>
    <xf numFmtId="0" fontId="0" fillId="0" borderId="30" xfId="0" applyBorder="1" applyAlignment="1">
      <alignment vertical="top"/>
    </xf>
    <xf numFmtId="0" fontId="0" fillId="0" borderId="38" xfId="0" applyBorder="1" applyAlignment="1">
      <alignment vertical="top"/>
    </xf>
    <xf numFmtId="0" fontId="0" fillId="0" borderId="39" xfId="0" applyBorder="1" applyAlignment="1">
      <alignment horizontal="center" vertical="top"/>
    </xf>
    <xf numFmtId="0" fontId="0" fillId="0" borderId="30" xfId="0" applyBorder="1" applyAlignment="1">
      <alignment horizontal="center" vertical="top"/>
    </xf>
    <xf numFmtId="0" fontId="0" fillId="0" borderId="36" xfId="0" applyBorder="1" applyAlignment="1">
      <alignment horizontal="center" vertical="top"/>
    </xf>
    <xf numFmtId="0" fontId="0" fillId="0" borderId="40" xfId="0" applyBorder="1" applyAlignment="1">
      <alignment vertical="top"/>
    </xf>
    <xf numFmtId="0" fontId="0" fillId="7" borderId="41" xfId="0" applyFill="1" applyBorder="1" applyAlignment="1">
      <alignment vertical="top" wrapText="1"/>
    </xf>
    <xf numFmtId="0" fontId="0" fillId="7" borderId="42" xfId="0" applyFill="1" applyBorder="1" applyAlignment="1">
      <alignment vertical="top" wrapText="1"/>
    </xf>
    <xf numFmtId="0" fontId="0" fillId="7" borderId="43" xfId="0" applyFill="1" applyBorder="1" applyAlignment="1">
      <alignment horizontal="center" vertical="top"/>
    </xf>
    <xf numFmtId="0" fontId="4" fillId="7" borderId="41" xfId="0" applyFont="1" applyFill="1" applyBorder="1" applyAlignment="1">
      <alignment vertical="top" wrapText="1"/>
    </xf>
    <xf numFmtId="0" fontId="0" fillId="7" borderId="41" xfId="0" applyFill="1" applyBorder="1" applyAlignment="1">
      <alignment vertical="top"/>
    </xf>
    <xf numFmtId="0" fontId="0" fillId="7" borderId="44" xfId="0" applyFill="1" applyBorder="1" applyAlignment="1">
      <alignment vertical="top"/>
    </xf>
    <xf numFmtId="0" fontId="0" fillId="7" borderId="17" xfId="0" applyFill="1" applyBorder="1" applyAlignment="1">
      <alignment horizontal="center" vertical="top"/>
    </xf>
    <xf numFmtId="0" fontId="0" fillId="7" borderId="41" xfId="0" applyFill="1" applyBorder="1" applyAlignment="1">
      <alignment horizontal="center" vertical="top"/>
    </xf>
    <xf numFmtId="0" fontId="0" fillId="7" borderId="42" xfId="0" applyFill="1" applyBorder="1" applyAlignment="1">
      <alignment horizontal="center" vertical="top"/>
    </xf>
    <xf numFmtId="0" fontId="0" fillId="7" borderId="43" xfId="0" applyFill="1" applyBorder="1" applyAlignment="1">
      <alignment vertical="top"/>
    </xf>
    <xf numFmtId="0" fontId="0" fillId="7" borderId="31" xfId="0" applyFill="1" applyBorder="1" applyAlignment="1">
      <alignment horizontal="center" vertical="top"/>
    </xf>
    <xf numFmtId="0" fontId="0" fillId="7" borderId="22" xfId="0" applyFill="1" applyBorder="1" applyAlignment="1">
      <alignment vertical="top" wrapText="1"/>
    </xf>
    <xf numFmtId="0" fontId="0" fillId="7" borderId="23" xfId="0" applyFill="1" applyBorder="1" applyAlignment="1">
      <alignment vertical="top" wrapText="1"/>
    </xf>
    <xf numFmtId="0" fontId="0" fillId="7" borderId="24" xfId="0" applyFill="1" applyBorder="1" applyAlignment="1">
      <alignment horizontal="center" vertical="top"/>
    </xf>
    <xf numFmtId="0" fontId="0" fillId="7" borderId="22" xfId="0" applyFill="1" applyBorder="1" applyAlignment="1">
      <alignment vertical="top"/>
    </xf>
    <xf numFmtId="0" fontId="0" fillId="7" borderId="25" xfId="0" applyFill="1" applyBorder="1" applyAlignment="1">
      <alignment vertical="top"/>
    </xf>
    <xf numFmtId="0" fontId="0" fillId="7" borderId="21" xfId="0" applyFill="1" applyBorder="1" applyAlignment="1">
      <alignment horizontal="center" vertical="top"/>
    </xf>
    <xf numFmtId="0" fontId="0" fillId="7" borderId="22" xfId="0" applyFill="1" applyBorder="1" applyAlignment="1">
      <alignment horizontal="center" vertical="top"/>
    </xf>
    <xf numFmtId="0" fontId="0" fillId="7" borderId="23" xfId="0" applyFill="1" applyBorder="1" applyAlignment="1">
      <alignment horizontal="center" vertical="top"/>
    </xf>
    <xf numFmtId="0" fontId="0" fillId="7" borderId="24" xfId="0" applyFill="1" applyBorder="1" applyAlignment="1">
      <alignment vertical="top"/>
    </xf>
    <xf numFmtId="0" fontId="0" fillId="7" borderId="32" xfId="0" applyFill="1" applyBorder="1" applyAlignment="1">
      <alignment vertical="top"/>
    </xf>
    <xf numFmtId="0" fontId="0" fillId="0" borderId="45" xfId="0" applyBorder="1" applyAlignment="1">
      <alignment vertical="top"/>
    </xf>
    <xf numFmtId="0" fontId="4" fillId="0" borderId="26" xfId="0" applyFont="1" applyBorder="1" applyAlignment="1">
      <alignment vertical="top" wrapText="1"/>
    </xf>
    <xf numFmtId="0" fontId="0" fillId="0" borderId="38" xfId="0" applyBorder="1" applyAlignment="1">
      <alignment vertical="top" wrapText="1"/>
    </xf>
    <xf numFmtId="0" fontId="6" fillId="0" borderId="15" xfId="0" applyFont="1" applyBorder="1" applyAlignment="1">
      <alignment vertical="top"/>
    </xf>
    <xf numFmtId="0" fontId="5" fillId="0" borderId="48" xfId="0" applyFont="1" applyBorder="1" applyAlignment="1">
      <alignment horizontal="center" vertical="top"/>
    </xf>
    <xf numFmtId="0" fontId="0" fillId="0" borderId="29"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1" xfId="0" applyBorder="1" applyAlignment="1">
      <alignment vertical="top"/>
    </xf>
    <xf numFmtId="0" fontId="0" fillId="0" borderId="44" xfId="0" applyBorder="1" applyAlignment="1">
      <alignment vertical="top"/>
    </xf>
    <xf numFmtId="0" fontId="0" fillId="0" borderId="43" xfId="0" applyBorder="1" applyAlignment="1">
      <alignment vertical="top"/>
    </xf>
    <xf numFmtId="0" fontId="0" fillId="0" borderId="34" xfId="0" applyBorder="1" applyAlignment="1">
      <alignment vertical="top" wrapText="1"/>
    </xf>
    <xf numFmtId="0" fontId="0" fillId="7" borderId="49" xfId="0" applyFill="1" applyBorder="1" applyAlignment="1">
      <alignment horizontal="center" vertical="top"/>
    </xf>
    <xf numFmtId="0" fontId="0" fillId="7" borderId="25" xfId="0" applyFill="1" applyBorder="1" applyAlignment="1">
      <alignment vertical="top" wrapText="1"/>
    </xf>
    <xf numFmtId="0" fontId="5" fillId="0" borderId="50" xfId="0" applyFont="1" applyBorder="1" applyAlignment="1">
      <alignment vertical="top"/>
    </xf>
    <xf numFmtId="0" fontId="0" fillId="0" borderId="55" xfId="0" applyBorder="1" applyAlignment="1">
      <alignment vertical="top"/>
    </xf>
    <xf numFmtId="0" fontId="0" fillId="0" borderId="18" xfId="0" applyBorder="1" applyAlignment="1">
      <alignment horizontal="center" vertical="top"/>
    </xf>
    <xf numFmtId="0" fontId="0" fillId="0" borderId="55" xfId="0" applyBorder="1" applyAlignment="1">
      <alignment horizontal="center" vertical="top"/>
    </xf>
    <xf numFmtId="0" fontId="4" fillId="0" borderId="41" xfId="0" applyFont="1" applyBorder="1" applyAlignment="1">
      <alignment vertical="top" wrapText="1"/>
    </xf>
    <xf numFmtId="0" fontId="0" fillId="0" borderId="58" xfId="0" applyBorder="1" applyAlignment="1">
      <alignment vertical="top" wrapText="1"/>
    </xf>
    <xf numFmtId="0" fontId="0" fillId="0" borderId="60" xfId="0" applyBorder="1" applyAlignment="1">
      <alignment vertical="top"/>
    </xf>
    <xf numFmtId="0" fontId="5" fillId="0" borderId="46" xfId="0" applyFont="1" applyBorder="1" applyAlignment="1">
      <alignment horizontal="center" vertical="top"/>
    </xf>
    <xf numFmtId="0" fontId="5" fillId="0" borderId="28" xfId="0" applyFont="1" applyBorder="1" applyAlignment="1">
      <alignment vertical="top"/>
    </xf>
    <xf numFmtId="0" fontId="5" fillId="0" borderId="62" xfId="0" applyFont="1" applyBorder="1" applyAlignment="1">
      <alignment vertical="top"/>
    </xf>
    <xf numFmtId="0" fontId="5" fillId="0" borderId="61" xfId="0" applyFont="1" applyBorder="1" applyAlignment="1">
      <alignment horizontal="center" vertical="top"/>
    </xf>
    <xf numFmtId="0" fontId="6" fillId="0" borderId="28" xfId="0" applyFont="1" applyBorder="1" applyAlignment="1">
      <alignment vertical="top"/>
    </xf>
    <xf numFmtId="0" fontId="5" fillId="0" borderId="27" xfId="0" applyFont="1" applyBorder="1" applyAlignment="1">
      <alignment horizontal="center" vertical="top"/>
    </xf>
    <xf numFmtId="0" fontId="0" fillId="0" borderId="3" xfId="0" applyBorder="1" applyAlignment="1">
      <alignment horizontal="center" vertical="top" wrapText="1"/>
    </xf>
    <xf numFmtId="0" fontId="0" fillId="0" borderId="63" xfId="0" applyBorder="1" applyAlignment="1">
      <alignment horizontal="center" vertical="top"/>
    </xf>
    <xf numFmtId="0" fontId="0" fillId="0" borderId="65" xfId="0" applyBorder="1" applyAlignment="1">
      <alignment vertical="top"/>
    </xf>
    <xf numFmtId="0" fontId="0" fillId="0" borderId="66" xfId="0" applyBorder="1" applyAlignment="1">
      <alignment horizontal="center" vertical="top"/>
    </xf>
    <xf numFmtId="0" fontId="0" fillId="0" borderId="51" xfId="0" applyBorder="1" applyAlignment="1">
      <alignment horizontal="center" vertical="top"/>
    </xf>
    <xf numFmtId="0" fontId="0" fillId="0" borderId="55" xfId="0" applyBorder="1" applyAlignment="1">
      <alignment vertical="top" wrapText="1"/>
    </xf>
    <xf numFmtId="0" fontId="0" fillId="0" borderId="53" xfId="0" applyBorder="1" applyAlignment="1">
      <alignment horizontal="center" vertical="top"/>
    </xf>
    <xf numFmtId="0" fontId="4" fillId="0" borderId="55" xfId="0" applyFont="1" applyBorder="1" applyAlignment="1">
      <alignment vertical="top" wrapText="1"/>
    </xf>
    <xf numFmtId="0" fontId="0" fillId="0" borderId="56" xfId="0" applyBorder="1" applyAlignment="1">
      <alignment horizontal="center" vertical="top"/>
    </xf>
    <xf numFmtId="0" fontId="0" fillId="0" borderId="53" xfId="0" applyBorder="1" applyAlignment="1">
      <alignment vertical="top"/>
    </xf>
    <xf numFmtId="0" fontId="0" fillId="0" borderId="57" xfId="0" applyBorder="1" applyAlignment="1">
      <alignment vertical="top"/>
    </xf>
    <xf numFmtId="0" fontId="0" fillId="0" borderId="72" xfId="0" applyBorder="1" applyAlignment="1">
      <alignment vertical="top" wrapText="1"/>
    </xf>
    <xf numFmtId="0" fontId="0" fillId="0" borderId="72" xfId="0" applyBorder="1" applyAlignment="1">
      <alignment vertical="top"/>
    </xf>
    <xf numFmtId="0" fontId="0" fillId="0" borderId="73" xfId="0" applyBorder="1" applyAlignment="1">
      <alignment horizontal="center" vertical="top"/>
    </xf>
    <xf numFmtId="0" fontId="0" fillId="0" borderId="74" xfId="0" applyBorder="1" applyAlignment="1">
      <alignment vertical="top"/>
    </xf>
    <xf numFmtId="0" fontId="1" fillId="6" borderId="49" xfId="1" applyBorder="1" applyAlignment="1">
      <alignment horizontal="center" vertical="top"/>
    </xf>
    <xf numFmtId="0" fontId="0" fillId="0" borderId="48" xfId="0" applyBorder="1" applyAlignment="1">
      <alignment horizontal="center" vertical="top"/>
    </xf>
    <xf numFmtId="0" fontId="7" fillId="0" borderId="48" xfId="0" applyFont="1" applyBorder="1" applyAlignment="1">
      <alignment horizontal="center" vertical="top"/>
    </xf>
    <xf numFmtId="0" fontId="7" fillId="0" borderId="34" xfId="0" applyFont="1" applyBorder="1" applyAlignment="1">
      <alignment vertical="top" wrapText="1"/>
    </xf>
    <xf numFmtId="0" fontId="0" fillId="5" borderId="48" xfId="0" applyFill="1" applyBorder="1" applyAlignment="1">
      <alignment horizontal="center" vertical="top"/>
    </xf>
    <xf numFmtId="0" fontId="0" fillId="0" borderId="52" xfId="0" applyBorder="1" applyAlignment="1">
      <alignment horizontal="center" vertical="top"/>
    </xf>
    <xf numFmtId="0" fontId="0" fillId="0" borderId="78" xfId="0" applyBorder="1" applyAlignment="1">
      <alignment vertical="top"/>
    </xf>
    <xf numFmtId="0" fontId="0" fillId="0" borderId="79" xfId="0" applyBorder="1" applyAlignment="1">
      <alignment vertical="top"/>
    </xf>
    <xf numFmtId="0" fontId="1" fillId="6" borderId="25" xfId="1" applyBorder="1" applyAlignment="1">
      <alignment vertical="top" wrapText="1"/>
    </xf>
    <xf numFmtId="0" fontId="5" fillId="0" borderId="16" xfId="0" applyFont="1" applyBorder="1" applyAlignment="1">
      <alignment vertical="top" wrapText="1"/>
    </xf>
    <xf numFmtId="0" fontId="0" fillId="0" borderId="69" xfId="0" applyBorder="1" applyAlignment="1">
      <alignment vertical="top" wrapText="1"/>
    </xf>
    <xf numFmtId="0" fontId="0" fillId="0" borderId="75" xfId="0" applyBorder="1" applyAlignment="1">
      <alignment vertical="top" wrapText="1"/>
    </xf>
    <xf numFmtId="0" fontId="0" fillId="0" borderId="80" xfId="0" applyBorder="1" applyAlignment="1">
      <alignment vertical="top" wrapText="1"/>
    </xf>
    <xf numFmtId="0" fontId="0" fillId="7" borderId="59" xfId="0" applyFill="1" applyBorder="1" applyAlignment="1">
      <alignment horizontal="center" vertical="top"/>
    </xf>
    <xf numFmtId="0" fontId="0" fillId="7" borderId="60" xfId="0" applyFill="1" applyBorder="1" applyAlignment="1">
      <alignment vertical="top"/>
    </xf>
    <xf numFmtId="0" fontId="0" fillId="4" borderId="54" xfId="0" applyFill="1" applyBorder="1" applyAlignment="1">
      <alignment horizontal="left" vertical="top"/>
    </xf>
    <xf numFmtId="0" fontId="0" fillId="0" borderId="85" xfId="0" applyBorder="1" applyAlignment="1">
      <alignment horizontal="center" vertical="top"/>
    </xf>
    <xf numFmtId="0" fontId="0" fillId="0" borderId="86" xfId="0" applyBorder="1" applyAlignment="1">
      <alignment vertical="top" wrapText="1"/>
    </xf>
    <xf numFmtId="0" fontId="0" fillId="0" borderId="86" xfId="0" applyBorder="1" applyAlignment="1">
      <alignment vertical="top"/>
    </xf>
    <xf numFmtId="0" fontId="0" fillId="0" borderId="89" xfId="0" applyBorder="1" applyAlignment="1">
      <alignment horizontal="center" vertical="top"/>
    </xf>
    <xf numFmtId="0" fontId="0" fillId="0" borderId="84" xfId="0" applyBorder="1" applyAlignment="1">
      <alignment horizontal="left" vertical="top"/>
    </xf>
    <xf numFmtId="0" fontId="0" fillId="0" borderId="67" xfId="0" applyBorder="1" applyAlignment="1">
      <alignment horizontal="center" vertical="top"/>
    </xf>
    <xf numFmtId="0" fontId="0" fillId="0" borderId="82" xfId="0" applyBorder="1" applyAlignment="1">
      <alignment horizontal="center" vertical="top"/>
    </xf>
    <xf numFmtId="0" fontId="2" fillId="3" borderId="91" xfId="0" applyFont="1" applyFill="1" applyBorder="1" applyAlignment="1">
      <alignment horizontal="center" vertical="top"/>
    </xf>
    <xf numFmtId="0" fontId="2" fillId="3" borderId="92" xfId="0" applyFont="1" applyFill="1" applyBorder="1" applyAlignment="1">
      <alignment vertical="top" wrapText="1"/>
    </xf>
    <xf numFmtId="0" fontId="2" fillId="3" borderId="92" xfId="0" applyFont="1" applyFill="1" applyBorder="1" applyAlignment="1">
      <alignment vertical="top"/>
    </xf>
    <xf numFmtId="0" fontId="2" fillId="3" borderId="93" xfId="0" applyFont="1" applyFill="1" applyBorder="1" applyAlignment="1">
      <alignment vertical="top"/>
    </xf>
    <xf numFmtId="0" fontId="0" fillId="8" borderId="65" xfId="0" applyFill="1" applyBorder="1" applyAlignment="1">
      <alignment vertical="top" wrapText="1"/>
    </xf>
    <xf numFmtId="0" fontId="0" fillId="8" borderId="87" xfId="0" applyFill="1" applyBorder="1" applyAlignment="1">
      <alignment horizontal="left" vertical="top"/>
    </xf>
    <xf numFmtId="0" fontId="0" fillId="8" borderId="88" xfId="0" applyFill="1" applyBorder="1" applyAlignment="1">
      <alignment horizontal="center" vertical="top"/>
    </xf>
    <xf numFmtId="0" fontId="0" fillId="8" borderId="52" xfId="0" applyFill="1" applyBorder="1" applyAlignment="1">
      <alignment horizontal="center" vertical="top"/>
    </xf>
    <xf numFmtId="0" fontId="0" fillId="8" borderId="96" xfId="0" applyFill="1" applyBorder="1" applyAlignment="1">
      <alignment horizontal="center" vertical="top"/>
    </xf>
    <xf numFmtId="0" fontId="0" fillId="8" borderId="97" xfId="0" applyFill="1" applyBorder="1" applyAlignment="1">
      <alignment horizontal="center" vertical="top"/>
    </xf>
    <xf numFmtId="0" fontId="7" fillId="0" borderId="51" xfId="0" applyFont="1" applyBorder="1" applyAlignment="1">
      <alignment horizontal="center" vertical="top"/>
    </xf>
    <xf numFmtId="0" fontId="7" fillId="0" borderId="53" xfId="0" applyFont="1" applyBorder="1" applyAlignment="1">
      <alignment vertical="top"/>
    </xf>
    <xf numFmtId="0" fontId="7" fillId="0" borderId="54" xfId="0" applyFont="1" applyBorder="1" applyAlignment="1">
      <alignment vertical="top"/>
    </xf>
    <xf numFmtId="0" fontId="7" fillId="0" borderId="52" xfId="0" applyFont="1" applyBorder="1" applyAlignment="1">
      <alignment horizontal="center" vertical="top"/>
    </xf>
    <xf numFmtId="0" fontId="8" fillId="0" borderId="53" xfId="0" applyFont="1" applyBorder="1" applyAlignment="1">
      <alignment vertical="top"/>
    </xf>
    <xf numFmtId="0" fontId="7" fillId="0" borderId="55" xfId="0" applyFont="1" applyBorder="1" applyAlignment="1">
      <alignment vertical="top"/>
    </xf>
    <xf numFmtId="0" fontId="7" fillId="0" borderId="56" xfId="0" applyFont="1" applyBorder="1" applyAlignment="1">
      <alignment horizontal="center" vertical="top"/>
    </xf>
    <xf numFmtId="0" fontId="0" fillId="0" borderId="83" xfId="0" applyBorder="1" applyAlignment="1">
      <alignment horizontal="center" vertical="top" wrapText="1"/>
    </xf>
    <xf numFmtId="0" fontId="4" fillId="0" borderId="30" xfId="0" applyFont="1" applyBorder="1" applyAlignment="1">
      <alignment vertical="top"/>
    </xf>
    <xf numFmtId="0" fontId="4" fillId="0" borderId="13" xfId="0" applyFont="1" applyBorder="1" applyAlignment="1">
      <alignment vertical="top"/>
    </xf>
    <xf numFmtId="0" fontId="0" fillId="8" borderId="13" xfId="0" applyFill="1" applyBorder="1" applyAlignment="1">
      <alignment horizontal="center" vertical="top"/>
    </xf>
    <xf numFmtId="0" fontId="4" fillId="8" borderId="41" xfId="0" applyFont="1" applyFill="1" applyBorder="1" applyAlignment="1">
      <alignment vertical="top" wrapText="1"/>
    </xf>
    <xf numFmtId="0" fontId="0" fillId="8" borderId="3" xfId="0" applyFill="1" applyBorder="1" applyAlignment="1">
      <alignment vertical="top" wrapText="1"/>
    </xf>
    <xf numFmtId="0" fontId="0" fillId="8" borderId="15" xfId="0" applyFill="1" applyBorder="1" applyAlignment="1">
      <alignment horizontal="center" vertical="top"/>
    </xf>
    <xf numFmtId="0" fontId="5" fillId="0" borderId="13" xfId="0" applyFont="1" applyBorder="1" applyAlignment="1">
      <alignment horizontal="left" vertical="top"/>
    </xf>
    <xf numFmtId="0" fontId="0" fillId="0" borderId="15" xfId="0" applyBorder="1" applyAlignment="1">
      <alignment vertical="top" wrapText="1"/>
    </xf>
    <xf numFmtId="0" fontId="0" fillId="0" borderId="53" xfId="0" applyBorder="1" applyAlignment="1">
      <alignment vertical="top" wrapText="1"/>
    </xf>
    <xf numFmtId="0" fontId="5" fillId="0" borderId="57" xfId="0" applyFont="1" applyBorder="1" applyAlignment="1">
      <alignment vertical="top"/>
    </xf>
    <xf numFmtId="0" fontId="5" fillId="0" borderId="53" xfId="0" applyFont="1" applyBorder="1" applyAlignment="1">
      <alignment horizontal="center" vertical="top"/>
    </xf>
    <xf numFmtId="0" fontId="6" fillId="0" borderId="55" xfId="0" applyFont="1" applyBorder="1" applyAlignment="1">
      <alignment horizontal="left" vertical="top"/>
    </xf>
    <xf numFmtId="0" fontId="5" fillId="0" borderId="55" xfId="0" applyFont="1" applyBorder="1" applyAlignment="1">
      <alignment horizontal="center" vertical="top"/>
    </xf>
    <xf numFmtId="0" fontId="5" fillId="0" borderId="56" xfId="0" applyFont="1" applyBorder="1" applyAlignment="1">
      <alignment horizontal="center" vertical="top"/>
    </xf>
    <xf numFmtId="0" fontId="5" fillId="0" borderId="53" xfId="0" applyFont="1" applyBorder="1" applyAlignment="1">
      <alignment vertical="top"/>
    </xf>
    <xf numFmtId="0" fontId="5" fillId="0" borderId="55" xfId="0" applyFont="1" applyBorder="1" applyAlignment="1">
      <alignment vertical="top"/>
    </xf>
    <xf numFmtId="0" fontId="6" fillId="0" borderId="13" xfId="0" applyFont="1" applyBorder="1" applyAlignment="1">
      <alignment horizontal="left" vertical="top" wrapText="1"/>
    </xf>
    <xf numFmtId="0" fontId="5" fillId="0" borderId="13" xfId="0" applyFont="1" applyBorder="1" applyAlignment="1">
      <alignment horizontal="left" vertical="top" wrapText="1"/>
    </xf>
    <xf numFmtId="0" fontId="7" fillId="0" borderId="15" xfId="0" applyFont="1" applyBorder="1" applyAlignment="1">
      <alignment vertical="top" wrapText="1"/>
    </xf>
    <xf numFmtId="0" fontId="8" fillId="0" borderId="13" xfId="0" applyFont="1" applyBorder="1" applyAlignment="1">
      <alignment horizontal="left" vertical="top"/>
    </xf>
    <xf numFmtId="0" fontId="8" fillId="0" borderId="41" xfId="0" applyFont="1" applyBorder="1" applyAlignment="1">
      <alignment vertical="top" wrapText="1"/>
    </xf>
    <xf numFmtId="0" fontId="4" fillId="4" borderId="15" xfId="0" applyFont="1" applyFill="1" applyBorder="1" applyAlignment="1">
      <alignment horizontal="left" vertical="top"/>
    </xf>
    <xf numFmtId="0" fontId="4" fillId="4" borderId="15" xfId="0" applyFont="1" applyFill="1" applyBorder="1" applyAlignment="1">
      <alignment horizontal="left" vertical="top" wrapText="1"/>
    </xf>
    <xf numFmtId="0" fontId="6" fillId="0" borderId="55" xfId="0" applyFont="1" applyBorder="1" applyAlignment="1">
      <alignment horizontal="left" vertical="top" wrapText="1"/>
    </xf>
    <xf numFmtId="0" fontId="5" fillId="0" borderId="99" xfId="0" applyFont="1" applyBorder="1" applyAlignment="1">
      <alignment horizontal="left" vertical="top"/>
    </xf>
    <xf numFmtId="0" fontId="0" fillId="0" borderId="54" xfId="0" applyBorder="1" applyAlignment="1">
      <alignment vertical="top" wrapText="1"/>
    </xf>
    <xf numFmtId="0" fontId="5" fillId="0" borderId="84" xfId="0" applyFont="1" applyBorder="1" applyAlignment="1">
      <alignment vertical="top"/>
    </xf>
    <xf numFmtId="0" fontId="0" fillId="0" borderId="101" xfId="0" applyBorder="1" applyAlignment="1">
      <alignment vertical="top" wrapText="1"/>
    </xf>
    <xf numFmtId="0" fontId="5" fillId="0" borderId="102" xfId="0" applyFont="1" applyBorder="1" applyAlignment="1">
      <alignment horizontal="left" vertical="top"/>
    </xf>
    <xf numFmtId="0" fontId="5" fillId="0" borderId="103" xfId="0" applyFont="1" applyBorder="1" applyAlignment="1">
      <alignment vertical="top"/>
    </xf>
    <xf numFmtId="0" fontId="5" fillId="0" borderId="37" xfId="0" applyFont="1" applyBorder="1" applyAlignment="1">
      <alignment horizontal="center" vertical="top"/>
    </xf>
    <xf numFmtId="0" fontId="6" fillId="0" borderId="30" xfId="0" applyFont="1" applyBorder="1" applyAlignment="1">
      <alignment horizontal="left" vertical="top" wrapText="1"/>
    </xf>
    <xf numFmtId="0" fontId="5" fillId="0" borderId="40" xfId="0" applyFont="1" applyBorder="1" applyAlignment="1">
      <alignment vertical="top"/>
    </xf>
    <xf numFmtId="0" fontId="5" fillId="0" borderId="30" xfId="0" applyFont="1" applyBorder="1" applyAlignment="1">
      <alignment horizontal="center" vertical="top"/>
    </xf>
    <xf numFmtId="0" fontId="5" fillId="0" borderId="36" xfId="0" applyFont="1" applyBorder="1" applyAlignment="1">
      <alignment horizontal="center" vertical="top"/>
    </xf>
    <xf numFmtId="0" fontId="5" fillId="0" borderId="37" xfId="0" applyFont="1" applyBorder="1" applyAlignment="1">
      <alignment vertical="top"/>
    </xf>
    <xf numFmtId="0" fontId="5" fillId="0" borderId="30" xfId="0" applyFont="1" applyBorder="1" applyAlignment="1">
      <alignment vertical="top"/>
    </xf>
    <xf numFmtId="0" fontId="1" fillId="6" borderId="41" xfId="1" applyBorder="1" applyAlignment="1">
      <alignment vertical="top" wrapText="1"/>
    </xf>
    <xf numFmtId="0" fontId="1" fillId="6" borderId="42" xfId="1" applyBorder="1" applyAlignment="1">
      <alignment vertical="top" wrapText="1"/>
    </xf>
    <xf numFmtId="0" fontId="1" fillId="6" borderId="43" xfId="1" applyBorder="1" applyAlignment="1">
      <alignment horizontal="center" vertical="top"/>
    </xf>
    <xf numFmtId="0" fontId="1" fillId="6" borderId="41" xfId="1" applyBorder="1" applyAlignment="1">
      <alignment vertical="top"/>
    </xf>
    <xf numFmtId="0" fontId="1" fillId="6" borderId="44" xfId="1" applyBorder="1" applyAlignment="1">
      <alignment vertical="top"/>
    </xf>
    <xf numFmtId="0" fontId="1" fillId="6" borderId="17" xfId="1" applyBorder="1" applyAlignment="1">
      <alignment horizontal="center" vertical="top"/>
    </xf>
    <xf numFmtId="0" fontId="1" fillId="6" borderId="41" xfId="1" applyBorder="1" applyAlignment="1">
      <alignment horizontal="center" vertical="top"/>
    </xf>
    <xf numFmtId="0" fontId="1" fillId="6" borderId="42" xfId="1" applyBorder="1" applyAlignment="1">
      <alignment horizontal="center" vertical="top"/>
    </xf>
    <xf numFmtId="0" fontId="1" fillId="6" borderId="43" xfId="1" applyBorder="1" applyAlignment="1">
      <alignment vertical="top"/>
    </xf>
    <xf numFmtId="0" fontId="1" fillId="6" borderId="60" xfId="1" applyBorder="1" applyAlignment="1">
      <alignment vertical="top"/>
    </xf>
    <xf numFmtId="0" fontId="6" fillId="7" borderId="100" xfId="0" applyFont="1" applyFill="1" applyBorder="1" applyAlignment="1">
      <alignment horizontal="left" vertical="top" wrapText="1"/>
    </xf>
    <xf numFmtId="0" fontId="5" fillId="0" borderId="56" xfId="0" applyFont="1" applyBorder="1" applyAlignment="1">
      <alignment horizontal="left" vertical="top"/>
    </xf>
    <xf numFmtId="0" fontId="9" fillId="6" borderId="43" xfId="1" applyFont="1" applyBorder="1" applyAlignment="1">
      <alignment vertical="top" wrapText="1"/>
    </xf>
    <xf numFmtId="0" fontId="0" fillId="8" borderId="105" xfId="0" applyFill="1" applyBorder="1" applyAlignment="1">
      <alignment horizontal="center" vertical="top"/>
    </xf>
    <xf numFmtId="0" fontId="0" fillId="8" borderId="106" xfId="0" applyFill="1" applyBorder="1" applyAlignment="1">
      <alignment horizontal="center" vertical="top"/>
    </xf>
    <xf numFmtId="0" fontId="5" fillId="0" borderId="73" xfId="0" applyFont="1" applyBorder="1" applyAlignment="1">
      <alignment horizontal="center" vertical="top"/>
    </xf>
    <xf numFmtId="0" fontId="5" fillId="0" borderId="98" xfId="0" applyFont="1" applyBorder="1" applyAlignment="1">
      <alignment horizontal="center" vertical="top"/>
    </xf>
    <xf numFmtId="0" fontId="5" fillId="0" borderId="77" xfId="0" applyFont="1" applyBorder="1" applyAlignment="1">
      <alignment horizontal="center" vertical="top"/>
    </xf>
    <xf numFmtId="0" fontId="5" fillId="0" borderId="107" xfId="0" applyFont="1" applyBorder="1" applyAlignment="1">
      <alignment horizontal="center" vertical="top"/>
    </xf>
    <xf numFmtId="0" fontId="5" fillId="0" borderId="108" xfId="0" applyFont="1" applyBorder="1" applyAlignment="1">
      <alignment horizontal="center" vertical="top"/>
    </xf>
    <xf numFmtId="0" fontId="5" fillId="8" borderId="99" xfId="0" applyFont="1" applyFill="1" applyBorder="1" applyAlignment="1">
      <alignment horizontal="left" vertical="top" wrapText="1"/>
    </xf>
    <xf numFmtId="0" fontId="7" fillId="0" borderId="54" xfId="0" applyFont="1" applyBorder="1" applyAlignment="1">
      <alignment vertical="top" wrapText="1"/>
    </xf>
    <xf numFmtId="0" fontId="7" fillId="0" borderId="99" xfId="0" applyFont="1" applyBorder="1" applyAlignment="1">
      <alignment horizontal="left" vertical="top"/>
    </xf>
    <xf numFmtId="0" fontId="7" fillId="0" borderId="84" xfId="0" applyFont="1" applyBorder="1" applyAlignment="1">
      <alignment vertical="top"/>
    </xf>
    <xf numFmtId="0" fontId="7" fillId="0" borderId="53" xfId="0" applyFont="1" applyBorder="1" applyAlignment="1">
      <alignment horizontal="center" vertical="top"/>
    </xf>
    <xf numFmtId="0" fontId="8" fillId="0" borderId="55" xfId="0" applyFont="1" applyBorder="1" applyAlignment="1">
      <alignment horizontal="left" vertical="top" wrapText="1"/>
    </xf>
    <xf numFmtId="0" fontId="0" fillId="0" borderId="106" xfId="0" applyBorder="1" applyAlignment="1">
      <alignment horizontal="center" vertical="top"/>
    </xf>
    <xf numFmtId="0" fontId="0" fillId="8" borderId="26" xfId="0" applyFill="1" applyBorder="1" applyAlignment="1">
      <alignment horizontal="left" vertical="top"/>
    </xf>
    <xf numFmtId="0" fontId="7" fillId="0" borderId="104" xfId="0" applyFont="1" applyBorder="1" applyAlignment="1">
      <alignment vertical="top"/>
    </xf>
    <xf numFmtId="0" fontId="0" fillId="8" borderId="28" xfId="0" applyFill="1" applyBorder="1" applyAlignment="1">
      <alignment horizontal="center" vertical="top"/>
    </xf>
    <xf numFmtId="0" fontId="4" fillId="8" borderId="26" xfId="0" applyFont="1" applyFill="1" applyBorder="1" applyAlignment="1">
      <alignment horizontal="left" vertical="top"/>
    </xf>
    <xf numFmtId="0" fontId="7" fillId="0" borderId="26" xfId="0" applyFont="1" applyBorder="1" applyAlignment="1">
      <alignment vertical="top"/>
    </xf>
    <xf numFmtId="0" fontId="0" fillId="0" borderId="109" xfId="0" applyBorder="1" applyAlignment="1">
      <alignment vertical="top" wrapText="1"/>
    </xf>
    <xf numFmtId="0" fontId="5" fillId="0" borderId="99" xfId="0" applyFont="1" applyBorder="1" applyAlignment="1">
      <alignment horizontal="left" vertical="top" wrapText="1"/>
    </xf>
    <xf numFmtId="0" fontId="0" fillId="9" borderId="13" xfId="0" applyFill="1" applyBorder="1" applyAlignment="1">
      <alignment vertical="top" wrapText="1"/>
    </xf>
    <xf numFmtId="0" fontId="0" fillId="0" borderId="111" xfId="0" applyBorder="1" applyAlignment="1">
      <alignment vertical="top" wrapText="1"/>
    </xf>
    <xf numFmtId="0" fontId="0" fillId="0" borderId="112" xfId="0" applyBorder="1" applyAlignment="1">
      <alignment horizontal="center" vertical="top"/>
    </xf>
    <xf numFmtId="0" fontId="0" fillId="0" borderId="111" xfId="0" applyBorder="1" applyAlignment="1">
      <alignment vertical="top"/>
    </xf>
    <xf numFmtId="0" fontId="0" fillId="0" borderId="111" xfId="0" applyBorder="1" applyAlignment="1">
      <alignment horizontal="center" vertical="top"/>
    </xf>
    <xf numFmtId="0" fontId="0" fillId="0" borderId="56" xfId="0" applyBorder="1" applyAlignment="1">
      <alignment vertical="top" wrapText="1"/>
    </xf>
    <xf numFmtId="0" fontId="0" fillId="0" borderId="69" xfId="0" applyBorder="1" applyAlignment="1">
      <alignment vertical="top"/>
    </xf>
    <xf numFmtId="0" fontId="0" fillId="7" borderId="32" xfId="0" applyFill="1" applyBorder="1" applyAlignment="1">
      <alignment horizontal="center" vertical="top"/>
    </xf>
    <xf numFmtId="0" fontId="0" fillId="0" borderId="34" xfId="0" applyBorder="1" applyAlignment="1">
      <alignment horizontal="center" vertical="top" wrapText="1"/>
    </xf>
    <xf numFmtId="0" fontId="0" fillId="0" borderId="34" xfId="0" applyBorder="1" applyAlignment="1">
      <alignment horizontal="center" vertical="top"/>
    </xf>
    <xf numFmtId="0" fontId="5" fillId="0" borderId="34" xfId="0" applyFont="1" applyBorder="1" applyAlignment="1">
      <alignment horizontal="center" vertical="top"/>
    </xf>
    <xf numFmtId="0" fontId="0" fillId="9" borderId="34" xfId="0" applyFill="1" applyBorder="1" applyAlignment="1">
      <alignment horizontal="center" vertical="top"/>
    </xf>
    <xf numFmtId="0" fontId="0" fillId="0" borderId="113" xfId="0" applyBorder="1" applyAlignment="1">
      <alignment horizontal="center" vertical="top"/>
    </xf>
    <xf numFmtId="0" fontId="0" fillId="0" borderId="114" xfId="0" applyBorder="1" applyAlignment="1">
      <alignment horizontal="center" vertical="top"/>
    </xf>
    <xf numFmtId="0" fontId="5" fillId="0" borderId="51" xfId="0" applyFont="1" applyBorder="1" applyAlignment="1">
      <alignment horizontal="center" vertical="top"/>
    </xf>
    <xf numFmtId="0" fontId="4" fillId="8" borderId="55" xfId="0" applyFont="1" applyFill="1" applyBorder="1" applyAlignment="1">
      <alignment horizontal="left" vertical="top"/>
    </xf>
    <xf numFmtId="0" fontId="4" fillId="8" borderId="55" xfId="0" applyFont="1" applyFill="1" applyBorder="1" applyAlignment="1">
      <alignment horizontal="left" vertical="top" wrapText="1"/>
    </xf>
    <xf numFmtId="0" fontId="0" fillId="0" borderId="90" xfId="0" applyBorder="1" applyAlignment="1">
      <alignment vertical="top" wrapText="1"/>
    </xf>
    <xf numFmtId="0" fontId="5" fillId="8" borderId="115" xfId="0" applyFont="1" applyFill="1" applyBorder="1" applyAlignment="1">
      <alignment horizontal="center" vertical="top" wrapText="1"/>
    </xf>
    <xf numFmtId="0" fontId="5" fillId="0" borderId="108" xfId="0" applyFont="1" applyBorder="1" applyAlignment="1">
      <alignment horizontal="left" vertical="top"/>
    </xf>
    <xf numFmtId="0" fontId="0" fillId="8" borderId="48" xfId="0" applyFill="1" applyBorder="1" applyAlignment="1">
      <alignment horizontal="center" vertical="top"/>
    </xf>
    <xf numFmtId="0" fontId="5" fillId="0" borderId="115" xfId="0" applyFont="1" applyBorder="1" applyAlignment="1">
      <alignment horizontal="center" vertical="top" wrapText="1"/>
    </xf>
    <xf numFmtId="0" fontId="13" fillId="0" borderId="95" xfId="0" applyFont="1" applyBorder="1" applyAlignment="1">
      <alignment wrapText="1"/>
    </xf>
    <xf numFmtId="0" fontId="4" fillId="0" borderId="78" xfId="0" applyFont="1" applyBorder="1" applyAlignment="1">
      <alignment vertical="top" wrapText="1"/>
    </xf>
    <xf numFmtId="0" fontId="5" fillId="0" borderId="54" xfId="0" applyFont="1" applyBorder="1" applyAlignment="1">
      <alignment vertical="top"/>
    </xf>
    <xf numFmtId="0" fontId="0" fillId="8" borderId="16" xfId="0" applyFill="1" applyBorder="1" applyAlignment="1">
      <alignment horizontal="left" vertical="top"/>
    </xf>
    <xf numFmtId="0" fontId="0" fillId="0" borderId="116" xfId="0" applyBorder="1" applyAlignment="1">
      <alignment vertical="top" wrapText="1"/>
    </xf>
    <xf numFmtId="0" fontId="5" fillId="0" borderId="74" xfId="0" applyFont="1" applyBorder="1" applyAlignment="1">
      <alignment horizontal="center" vertical="top"/>
    </xf>
    <xf numFmtId="0" fontId="0" fillId="8" borderId="53" xfId="0" applyFill="1" applyBorder="1" applyAlignment="1">
      <alignment horizontal="center" vertical="top"/>
    </xf>
    <xf numFmtId="0" fontId="4" fillId="0" borderId="65" xfId="0" applyFont="1" applyBorder="1" applyAlignment="1">
      <alignment vertical="top" wrapText="1"/>
    </xf>
    <xf numFmtId="0" fontId="4" fillId="0" borderId="72" xfId="0" applyFont="1" applyBorder="1" applyAlignment="1">
      <alignment vertical="top" wrapText="1"/>
    </xf>
    <xf numFmtId="0" fontId="7" fillId="8" borderId="117" xfId="0" applyFont="1" applyFill="1" applyBorder="1" applyAlignment="1">
      <alignment horizontal="center" vertical="top" wrapText="1"/>
    </xf>
    <xf numFmtId="0" fontId="0" fillId="8" borderId="55" xfId="0" applyFill="1" applyBorder="1" applyAlignment="1">
      <alignment horizontal="center" vertical="top"/>
    </xf>
    <xf numFmtId="0" fontId="0" fillId="0" borderId="57" xfId="0" applyBorder="1" applyAlignment="1">
      <alignment horizontal="center" vertical="top"/>
    </xf>
    <xf numFmtId="0" fontId="0" fillId="0" borderId="60" xfId="0" applyBorder="1" applyAlignment="1">
      <alignment horizontal="center" vertical="top"/>
    </xf>
    <xf numFmtId="0" fontId="0" fillId="0" borderId="121" xfId="0" applyBorder="1" applyAlignment="1">
      <alignment horizontal="center" vertical="top"/>
    </xf>
    <xf numFmtId="0" fontId="5" fillId="0" borderId="35" xfId="0" applyFont="1" applyBorder="1" applyAlignment="1">
      <alignment horizontal="center" vertical="top"/>
    </xf>
    <xf numFmtId="0" fontId="5" fillId="0" borderId="102" xfId="0" applyFont="1" applyBorder="1" applyAlignment="1">
      <alignment horizontal="left" vertical="top" wrapText="1"/>
    </xf>
    <xf numFmtId="0" fontId="5" fillId="0" borderId="101" xfId="0" applyFont="1" applyBorder="1" applyAlignment="1">
      <alignment vertical="top"/>
    </xf>
    <xf numFmtId="0" fontId="5" fillId="0" borderId="122" xfId="0" applyFont="1" applyBorder="1" applyAlignment="1">
      <alignment horizontal="center" vertical="top" wrapText="1"/>
    </xf>
    <xf numFmtId="0" fontId="5" fillId="0" borderId="102" xfId="0" applyFont="1" applyBorder="1" applyAlignment="1">
      <alignment horizontal="center" vertical="top" wrapText="1"/>
    </xf>
    <xf numFmtId="0" fontId="5" fillId="0" borderId="40" xfId="0" applyFont="1" applyBorder="1" applyAlignment="1">
      <alignment horizontal="center" vertical="top"/>
    </xf>
    <xf numFmtId="0" fontId="0" fillId="0" borderId="60" xfId="0" applyBorder="1" applyAlignment="1">
      <alignment horizontal="center" vertical="top" wrapText="1"/>
    </xf>
    <xf numFmtId="0" fontId="0" fillId="0" borderId="29" xfId="0" applyBorder="1" applyAlignment="1">
      <alignment vertical="top"/>
    </xf>
    <xf numFmtId="0" fontId="0" fillId="0" borderId="65" xfId="0" applyBorder="1" applyAlignment="1">
      <alignment vertical="top" wrapText="1"/>
    </xf>
    <xf numFmtId="0" fontId="0" fillId="0" borderId="58" xfId="0" applyBorder="1" applyAlignment="1">
      <alignment vertical="top"/>
    </xf>
    <xf numFmtId="0" fontId="0" fillId="6" borderId="41" xfId="1" applyFont="1" applyBorder="1" applyAlignment="1">
      <alignment vertical="top"/>
    </xf>
    <xf numFmtId="0" fontId="0" fillId="6" borderId="17" xfId="1" applyFont="1" applyBorder="1" applyAlignment="1">
      <alignment horizontal="center" vertical="top"/>
    </xf>
    <xf numFmtId="0" fontId="0" fillId="6" borderId="41" xfId="1" applyFont="1" applyBorder="1" applyAlignment="1">
      <alignment horizontal="center" vertical="top"/>
    </xf>
    <xf numFmtId="0" fontId="0" fillId="6" borderId="42" xfId="1" applyFont="1" applyBorder="1" applyAlignment="1">
      <alignment horizontal="center" vertical="top"/>
    </xf>
    <xf numFmtId="0" fontId="0" fillId="6" borderId="43" xfId="1" applyFont="1" applyBorder="1" applyAlignment="1">
      <alignment vertical="top"/>
    </xf>
    <xf numFmtId="0" fontId="0" fillId="6" borderId="60" xfId="1" applyFont="1" applyBorder="1" applyAlignment="1">
      <alignment vertical="top"/>
    </xf>
    <xf numFmtId="0" fontId="0" fillId="0" borderId="124" xfId="0" applyBorder="1" applyAlignment="1">
      <alignment vertical="top" wrapText="1"/>
    </xf>
    <xf numFmtId="0" fontId="0" fillId="0" borderId="125" xfId="0" applyBorder="1" applyAlignment="1">
      <alignment vertical="top" wrapText="1"/>
    </xf>
    <xf numFmtId="0" fontId="0" fillId="0" borderId="124" xfId="0" applyBorder="1" applyAlignment="1">
      <alignment vertical="top"/>
    </xf>
    <xf numFmtId="0" fontId="6" fillId="0" borderId="120" xfId="0" applyFont="1" applyBorder="1" applyAlignment="1">
      <alignment horizontal="left" vertical="top" wrapText="1"/>
    </xf>
    <xf numFmtId="0" fontId="5" fillId="0" borderId="120" xfId="0" applyFont="1" applyBorder="1" applyAlignment="1">
      <alignment horizontal="left" vertical="top" wrapText="1"/>
    </xf>
    <xf numFmtId="0" fontId="0" fillId="0" borderId="96" xfId="0" applyBorder="1" applyAlignment="1">
      <alignment horizontal="center" vertical="top"/>
    </xf>
    <xf numFmtId="0" fontId="0" fillId="0" borderId="86" xfId="0" applyBorder="1" applyAlignment="1">
      <alignment horizontal="center" vertical="top"/>
    </xf>
    <xf numFmtId="0" fontId="5" fillId="0" borderId="57" xfId="0" applyFont="1" applyBorder="1" applyAlignment="1">
      <alignment horizontal="center" vertical="top"/>
    </xf>
    <xf numFmtId="0" fontId="0" fillId="7" borderId="49" xfId="0" applyFill="1" applyBorder="1" applyAlignment="1">
      <alignment vertical="top"/>
    </xf>
    <xf numFmtId="0" fontId="0" fillId="7" borderId="25" xfId="0" applyFill="1" applyBorder="1" applyAlignment="1">
      <alignment horizontal="center" vertical="top"/>
    </xf>
    <xf numFmtId="0" fontId="12" fillId="7" borderId="130" xfId="0" applyFont="1" applyFill="1" applyBorder="1" applyAlignment="1">
      <alignment horizontal="left" vertical="top" wrapText="1"/>
    </xf>
    <xf numFmtId="0" fontId="0" fillId="0" borderId="47" xfId="0" applyBorder="1" applyAlignment="1">
      <alignment horizontal="center" vertical="top" wrapText="1"/>
    </xf>
    <xf numFmtId="0" fontId="5" fillId="0" borderId="85" xfId="0" applyFont="1" applyBorder="1" applyAlignment="1">
      <alignment horizontal="center" vertical="top"/>
    </xf>
    <xf numFmtId="0" fontId="5" fillId="0" borderId="87" xfId="0" applyFont="1" applyBorder="1" applyAlignment="1">
      <alignment vertical="top"/>
    </xf>
    <xf numFmtId="0" fontId="6" fillId="0" borderId="86" xfId="0" applyFont="1" applyBorder="1" applyAlignment="1">
      <alignment horizontal="left" vertical="top" wrapText="1"/>
    </xf>
    <xf numFmtId="0" fontId="0" fillId="0" borderId="80" xfId="0" applyBorder="1" applyAlignment="1">
      <alignment vertical="top"/>
    </xf>
    <xf numFmtId="0" fontId="5" fillId="0" borderId="63" xfId="0" applyFont="1" applyBorder="1" applyAlignment="1">
      <alignment horizontal="center" vertical="top"/>
    </xf>
    <xf numFmtId="0" fontId="5" fillId="0" borderId="132" xfId="0" applyFont="1" applyBorder="1" applyAlignment="1">
      <alignment horizontal="left" vertical="top" wrapText="1"/>
    </xf>
    <xf numFmtId="0" fontId="5" fillId="0" borderId="0" xfId="0" applyFont="1" applyAlignment="1">
      <alignment vertical="top"/>
    </xf>
    <xf numFmtId="0" fontId="6" fillId="0" borderId="65" xfId="0" applyFont="1" applyBorder="1" applyAlignment="1">
      <alignment horizontal="left" vertical="top" wrapText="1"/>
    </xf>
    <xf numFmtId="0" fontId="5" fillId="0" borderId="70" xfId="0" applyFont="1" applyBorder="1" applyAlignment="1">
      <alignment horizontal="center" vertical="top"/>
    </xf>
    <xf numFmtId="0" fontId="5" fillId="0" borderId="117" xfId="0" applyFont="1" applyBorder="1" applyAlignment="1">
      <alignment horizontal="left" vertical="top" wrapText="1"/>
    </xf>
    <xf numFmtId="0" fontId="5" fillId="0" borderId="129" xfId="0" applyFont="1" applyBorder="1" applyAlignment="1">
      <alignment vertical="top"/>
    </xf>
    <xf numFmtId="0" fontId="5" fillId="0" borderId="135" xfId="0" applyFont="1" applyBorder="1" applyAlignment="1">
      <alignment horizontal="center" vertical="top" wrapText="1"/>
    </xf>
    <xf numFmtId="0" fontId="6" fillId="0" borderId="72" xfId="0" applyFont="1" applyBorder="1" applyAlignment="1">
      <alignment horizontal="left" vertical="top" wrapText="1"/>
    </xf>
    <xf numFmtId="0" fontId="0" fillId="0" borderId="75" xfId="0" applyBorder="1" applyAlignment="1">
      <alignment vertical="top"/>
    </xf>
    <xf numFmtId="0" fontId="0" fillId="0" borderId="16" xfId="0" applyBorder="1" applyAlignment="1">
      <alignment horizontal="center" vertical="top" wrapText="1"/>
    </xf>
    <xf numFmtId="0" fontId="7" fillId="0" borderId="135" xfId="0" applyFont="1" applyBorder="1" applyAlignment="1">
      <alignment horizontal="center" vertical="top" wrapText="1"/>
    </xf>
    <xf numFmtId="0" fontId="5" fillId="0" borderId="137" xfId="0" applyFont="1" applyBorder="1" applyAlignment="1">
      <alignment horizontal="left" vertical="top" wrapText="1"/>
    </xf>
    <xf numFmtId="0" fontId="7" fillId="8" borderId="135" xfId="0" applyFont="1" applyFill="1" applyBorder="1" applyAlignment="1">
      <alignment horizontal="center" vertical="top" wrapText="1"/>
    </xf>
    <xf numFmtId="0" fontId="0" fillId="0" borderId="97" xfId="0" applyBorder="1" applyAlignment="1">
      <alignment horizontal="center" vertical="top"/>
    </xf>
    <xf numFmtId="0" fontId="0" fillId="0" borderId="44" xfId="0" applyBorder="1" applyAlignment="1">
      <alignment vertical="top" wrapText="1"/>
    </xf>
    <xf numFmtId="0" fontId="0" fillId="0" borderId="88" xfId="0" applyBorder="1" applyAlignment="1">
      <alignment horizontal="center" vertical="top"/>
    </xf>
    <xf numFmtId="0" fontId="0" fillId="0" borderId="138" xfId="0" applyBorder="1" applyAlignment="1">
      <alignment vertical="top"/>
    </xf>
    <xf numFmtId="0" fontId="0" fillId="8" borderId="67" xfId="0" applyFill="1" applyBorder="1" applyAlignment="1">
      <alignment horizontal="center" vertical="top"/>
    </xf>
    <xf numFmtId="0" fontId="5" fillId="0" borderId="57" xfId="0" applyFont="1" applyBorder="1" applyAlignment="1">
      <alignment horizontal="left" vertical="top"/>
    </xf>
    <xf numFmtId="0" fontId="0" fillId="0" borderId="134" xfId="0" applyBorder="1" applyAlignment="1">
      <alignment vertical="top"/>
    </xf>
    <xf numFmtId="0" fontId="0" fillId="8" borderId="55" xfId="0" applyFill="1" applyBorder="1" applyAlignment="1">
      <alignment horizontal="left" vertical="top"/>
    </xf>
    <xf numFmtId="0" fontId="0" fillId="0" borderId="16" xfId="0" applyBorder="1" applyAlignment="1">
      <alignment horizontal="left" vertical="top"/>
    </xf>
    <xf numFmtId="0" fontId="0" fillId="0" borderId="90" xfId="0" applyBorder="1" applyAlignment="1">
      <alignment horizontal="center" vertical="top"/>
    </xf>
    <xf numFmtId="0" fontId="9" fillId="6" borderId="24" xfId="1" applyFont="1" applyBorder="1" applyAlignment="1">
      <alignment vertical="top" wrapText="1"/>
    </xf>
    <xf numFmtId="0" fontId="0" fillId="6" borderId="22" xfId="1" applyFont="1" applyBorder="1" applyAlignment="1">
      <alignment vertical="top" wrapText="1"/>
    </xf>
    <xf numFmtId="0" fontId="0" fillId="6" borderId="23" xfId="1" applyFont="1" applyBorder="1" applyAlignment="1">
      <alignment vertical="top" wrapText="1"/>
    </xf>
    <xf numFmtId="0" fontId="0" fillId="6" borderId="24" xfId="1" applyFont="1" applyBorder="1" applyAlignment="1">
      <alignment horizontal="center" vertical="top"/>
    </xf>
    <xf numFmtId="0" fontId="0" fillId="6" borderId="22" xfId="1" applyFont="1" applyBorder="1" applyAlignment="1">
      <alignment vertical="top"/>
    </xf>
    <xf numFmtId="0" fontId="0" fillId="7" borderId="118" xfId="0" applyFill="1" applyBorder="1" applyAlignment="1">
      <alignment horizontal="center" vertical="top"/>
    </xf>
    <xf numFmtId="0" fontId="0" fillId="7" borderId="60" xfId="0" applyFill="1" applyBorder="1" applyAlignment="1">
      <alignment horizontal="center" vertical="top"/>
    </xf>
    <xf numFmtId="0" fontId="0" fillId="0" borderId="68" xfId="0" applyBorder="1" applyAlignment="1">
      <alignment horizontal="center" vertical="top" wrapText="1"/>
    </xf>
    <xf numFmtId="0" fontId="5" fillId="0" borderId="131" xfId="0" applyFont="1" applyBorder="1" applyAlignment="1">
      <alignment horizontal="center" vertical="top"/>
    </xf>
    <xf numFmtId="0" fontId="6" fillId="0" borderId="80" xfId="0" applyFont="1" applyBorder="1" applyAlignment="1">
      <alignment horizontal="left" vertical="top" wrapText="1"/>
    </xf>
    <xf numFmtId="0" fontId="2" fillId="6" borderId="25" xfId="1" applyFont="1" applyBorder="1" applyAlignment="1">
      <alignment vertical="top"/>
    </xf>
    <xf numFmtId="0" fontId="0" fillId="0" borderId="74" xfId="0" applyBorder="1" applyAlignment="1">
      <alignment vertical="top" wrapText="1"/>
    </xf>
    <xf numFmtId="0" fontId="0" fillId="0" borderId="139" xfId="0" applyBorder="1" applyAlignment="1">
      <alignment vertical="top"/>
    </xf>
    <xf numFmtId="0" fontId="0" fillId="0" borderId="141" xfId="0" applyBorder="1" applyAlignment="1">
      <alignment horizontal="center" vertical="top"/>
    </xf>
    <xf numFmtId="0" fontId="0" fillId="0" borderId="29" xfId="0" applyBorder="1" applyAlignment="1">
      <alignment horizontal="left" vertical="top"/>
    </xf>
    <xf numFmtId="0" fontId="5" fillId="0" borderId="97" xfId="0" applyFont="1" applyBorder="1" applyAlignment="1">
      <alignment horizontal="center" vertical="top"/>
    </xf>
    <xf numFmtId="0" fontId="5" fillId="0" borderId="78" xfId="0" applyFont="1" applyBorder="1" applyAlignment="1">
      <alignment horizontal="center" vertical="top"/>
    </xf>
    <xf numFmtId="0" fontId="0" fillId="8" borderId="78" xfId="0" applyFill="1" applyBorder="1" applyAlignment="1">
      <alignment vertical="top" wrapText="1"/>
    </xf>
    <xf numFmtId="0" fontId="5" fillId="0" borderId="82" xfId="0" applyFont="1" applyBorder="1" applyAlignment="1">
      <alignment horizontal="center" vertical="top"/>
    </xf>
    <xf numFmtId="0" fontId="4" fillId="8" borderId="78" xfId="0" applyFont="1" applyFill="1" applyBorder="1" applyAlignment="1">
      <alignment vertical="top" wrapText="1"/>
    </xf>
    <xf numFmtId="0" fontId="0" fillId="8" borderId="16" xfId="0" applyFill="1" applyBorder="1" applyAlignment="1">
      <alignment vertical="top" wrapText="1"/>
    </xf>
    <xf numFmtId="0" fontId="5" fillId="0" borderId="128" xfId="0" applyFont="1" applyBorder="1" applyAlignment="1">
      <alignment vertical="top" wrapText="1"/>
    </xf>
    <xf numFmtId="0" fontId="0" fillId="0" borderId="58" xfId="0" applyBorder="1" applyAlignment="1">
      <alignment horizontal="center" vertical="top"/>
    </xf>
    <xf numFmtId="0" fontId="5" fillId="0" borderId="67" xfId="0" applyFont="1" applyBorder="1" applyAlignment="1">
      <alignment horizontal="center" vertical="top"/>
    </xf>
    <xf numFmtId="0" fontId="5" fillId="0" borderId="65" xfId="0" applyFont="1" applyBorder="1" applyAlignment="1">
      <alignment horizontal="center" vertical="top"/>
    </xf>
    <xf numFmtId="0" fontId="0" fillId="0" borderId="67" xfId="0" applyBorder="1" applyAlignment="1">
      <alignment vertical="top" wrapText="1"/>
    </xf>
    <xf numFmtId="0" fontId="0" fillId="0" borderId="79" xfId="0" applyBorder="1" applyAlignment="1">
      <alignment vertical="top" wrapText="1"/>
    </xf>
    <xf numFmtId="0" fontId="0" fillId="8" borderId="77" xfId="0" applyFill="1" applyBorder="1" applyAlignment="1">
      <alignment horizontal="center" vertical="top"/>
    </xf>
    <xf numFmtId="0" fontId="4" fillId="4" borderId="53" xfId="0" applyFont="1" applyFill="1" applyBorder="1" applyAlignment="1">
      <alignment horizontal="left" vertical="top"/>
    </xf>
    <xf numFmtId="0" fontId="0" fillId="4" borderId="48" xfId="0" applyFill="1" applyBorder="1" applyAlignment="1">
      <alignment horizontal="center" vertical="top"/>
    </xf>
    <xf numFmtId="0" fontId="0" fillId="4" borderId="63" xfId="0" applyFill="1" applyBorder="1" applyAlignment="1">
      <alignment horizontal="center" vertical="top"/>
    </xf>
    <xf numFmtId="0" fontId="0" fillId="8" borderId="129" xfId="0" applyFill="1" applyBorder="1" applyAlignment="1">
      <alignment horizontal="left" vertical="top"/>
    </xf>
    <xf numFmtId="0" fontId="0" fillId="0" borderId="74" xfId="0" applyBorder="1" applyAlignment="1">
      <alignment horizontal="center" vertical="top"/>
    </xf>
    <xf numFmtId="0" fontId="0" fillId="0" borderId="73" xfId="0" applyBorder="1" applyAlignment="1">
      <alignment horizontal="center" vertical="top" wrapText="1"/>
    </xf>
    <xf numFmtId="0" fontId="4" fillId="4" borderId="82" xfId="0" applyFont="1" applyFill="1" applyBorder="1" applyAlignment="1">
      <alignment horizontal="left" vertical="top"/>
    </xf>
    <xf numFmtId="0" fontId="0" fillId="0" borderId="45" xfId="0" applyBorder="1" applyAlignment="1">
      <alignment horizontal="left" vertical="top"/>
    </xf>
    <xf numFmtId="0" fontId="0" fillId="4" borderId="37" xfId="0" applyFill="1" applyBorder="1" applyAlignment="1">
      <alignment horizontal="left" vertical="top"/>
    </xf>
    <xf numFmtId="0" fontId="0" fillId="0" borderId="82" xfId="0" applyBorder="1" applyAlignment="1">
      <alignment vertical="top" wrapText="1"/>
    </xf>
    <xf numFmtId="0" fontId="0" fillId="4" borderId="53" xfId="0" applyFill="1" applyBorder="1" applyAlignment="1">
      <alignment horizontal="left" vertical="top"/>
    </xf>
    <xf numFmtId="0" fontId="4" fillId="4" borderId="53" xfId="0" applyFont="1" applyFill="1" applyBorder="1" applyAlignment="1">
      <alignment horizontal="left" vertical="top" wrapText="1"/>
    </xf>
    <xf numFmtId="0" fontId="4" fillId="4" borderId="43" xfId="0" applyFont="1" applyFill="1" applyBorder="1" applyAlignment="1">
      <alignment horizontal="left" vertical="top"/>
    </xf>
    <xf numFmtId="0" fontId="0" fillId="0" borderId="74" xfId="0" applyBorder="1" applyAlignment="1">
      <alignment horizontal="left" vertical="top"/>
    </xf>
    <xf numFmtId="0" fontId="4" fillId="4" borderId="74" xfId="0" applyFont="1" applyFill="1" applyBorder="1" applyAlignment="1">
      <alignment horizontal="left" vertical="top" wrapText="1"/>
    </xf>
    <xf numFmtId="0" fontId="0" fillId="8" borderId="87" xfId="0" applyFill="1" applyBorder="1" applyAlignment="1">
      <alignment horizontal="left" vertical="top" wrapText="1"/>
    </xf>
    <xf numFmtId="0" fontId="0" fillId="0" borderId="88" xfId="0" applyBorder="1" applyAlignment="1">
      <alignment vertical="top" wrapText="1"/>
    </xf>
    <xf numFmtId="0" fontId="5" fillId="0" borderId="88" xfId="0" applyFont="1" applyBorder="1" applyAlignment="1">
      <alignment vertical="top" wrapText="1"/>
    </xf>
    <xf numFmtId="0" fontId="7" fillId="0" borderId="88" xfId="0" applyFont="1" applyBorder="1" applyAlignment="1">
      <alignment vertical="top" wrapText="1"/>
    </xf>
    <xf numFmtId="0" fontId="0" fillId="0" borderId="126" xfId="0" applyBorder="1" applyAlignment="1">
      <alignment vertical="top" wrapText="1"/>
    </xf>
    <xf numFmtId="0" fontId="4" fillId="8" borderId="65" xfId="0" applyFont="1" applyFill="1" applyBorder="1" applyAlignment="1">
      <alignment horizontal="left" vertical="top"/>
    </xf>
    <xf numFmtId="0" fontId="0" fillId="8" borderId="65" xfId="0" applyFill="1" applyBorder="1" applyAlignment="1">
      <alignment horizontal="left" vertical="top" wrapText="1"/>
    </xf>
    <xf numFmtId="0" fontId="0" fillId="7" borderId="32" xfId="0" applyFill="1" applyBorder="1" applyAlignment="1">
      <alignment vertical="top" wrapText="1"/>
    </xf>
    <xf numFmtId="0" fontId="0" fillId="8" borderId="78" xfId="0" applyFill="1" applyBorder="1" applyAlignment="1">
      <alignment horizontal="left" vertical="top"/>
    </xf>
    <xf numFmtId="0" fontId="0" fillId="0" borderId="79" xfId="0" applyBorder="1" applyAlignment="1">
      <alignment horizontal="left" vertical="top"/>
    </xf>
    <xf numFmtId="0" fontId="0" fillId="4" borderId="85" xfId="0" applyFill="1" applyBorder="1" applyAlignment="1">
      <alignment horizontal="center" vertical="top"/>
    </xf>
    <xf numFmtId="0" fontId="0" fillId="0" borderId="96" xfId="0" applyBorder="1" applyAlignment="1">
      <alignment vertical="top" wrapText="1"/>
    </xf>
    <xf numFmtId="0" fontId="0" fillId="8" borderId="86" xfId="0" applyFill="1" applyBorder="1" applyAlignment="1">
      <alignment horizontal="left" vertical="top"/>
    </xf>
    <xf numFmtId="0" fontId="0" fillId="0" borderId="90" xfId="0" applyBorder="1" applyAlignment="1">
      <alignment horizontal="left" vertical="top"/>
    </xf>
    <xf numFmtId="0" fontId="4" fillId="8" borderId="86" xfId="0" applyFont="1" applyFill="1" applyBorder="1" applyAlignment="1">
      <alignment horizontal="left" vertical="top"/>
    </xf>
    <xf numFmtId="0" fontId="0" fillId="4" borderId="123" xfId="0" applyFill="1" applyBorder="1" applyAlignment="1">
      <alignment horizontal="center" vertical="top"/>
    </xf>
    <xf numFmtId="0" fontId="4" fillId="8" borderId="124" xfId="0" applyFont="1" applyFill="1" applyBorder="1" applyAlignment="1">
      <alignment horizontal="left" vertical="top"/>
    </xf>
    <xf numFmtId="0" fontId="0" fillId="0" borderId="109" xfId="0" applyBorder="1" applyAlignment="1">
      <alignment vertical="top"/>
    </xf>
    <xf numFmtId="0" fontId="4" fillId="8" borderId="72" xfId="0" applyFont="1" applyFill="1" applyBorder="1" applyAlignment="1">
      <alignment horizontal="left" vertical="top"/>
    </xf>
    <xf numFmtId="0" fontId="0" fillId="8" borderId="86" xfId="0" applyFill="1" applyBorder="1" applyAlignment="1">
      <alignment horizontal="left" vertical="top" wrapText="1"/>
    </xf>
    <xf numFmtId="0" fontId="2" fillId="7" borderId="25" xfId="0" applyFont="1" applyFill="1" applyBorder="1" applyAlignment="1">
      <alignment vertical="top"/>
    </xf>
    <xf numFmtId="0" fontId="0" fillId="0" borderId="80" xfId="0" applyBorder="1" applyAlignment="1">
      <alignment horizontal="center" vertical="top"/>
    </xf>
    <xf numFmtId="0" fontId="0" fillId="0" borderId="145" xfId="0" applyBorder="1" applyAlignment="1">
      <alignment horizontal="center" vertical="top"/>
    </xf>
    <xf numFmtId="0" fontId="0" fillId="0" borderId="131" xfId="0" applyBorder="1" applyAlignment="1">
      <alignment horizontal="center" vertical="top"/>
    </xf>
    <xf numFmtId="0" fontId="0" fillId="8" borderId="72" xfId="0" applyFill="1" applyBorder="1" applyAlignment="1">
      <alignment vertical="top" wrapText="1"/>
    </xf>
    <xf numFmtId="0" fontId="5" fillId="0" borderId="75" xfId="0" applyFont="1" applyBorder="1" applyAlignment="1">
      <alignment vertical="top" wrapText="1"/>
    </xf>
    <xf numFmtId="0" fontId="4" fillId="8" borderId="72" xfId="0" applyFont="1" applyFill="1" applyBorder="1" applyAlignment="1">
      <alignment vertical="top" wrapText="1"/>
    </xf>
    <xf numFmtId="0" fontId="0" fillId="0" borderId="76" xfId="0" applyBorder="1" applyAlignment="1">
      <alignment horizontal="center" vertical="top" wrapText="1"/>
    </xf>
    <xf numFmtId="0" fontId="0" fillId="0" borderId="120" xfId="0" applyBorder="1" applyAlignment="1">
      <alignment vertical="top"/>
    </xf>
    <xf numFmtId="0" fontId="5" fillId="0" borderId="146" xfId="0" applyFont="1" applyBorder="1" applyAlignment="1">
      <alignment horizontal="left" vertical="top" wrapText="1"/>
    </xf>
    <xf numFmtId="0" fontId="5" fillId="0" borderId="76" xfId="0" applyFont="1" applyBorder="1" applyAlignment="1">
      <alignment horizontal="center" vertical="top"/>
    </xf>
    <xf numFmtId="0" fontId="6" fillId="8" borderId="99" xfId="0" applyFont="1" applyFill="1" applyBorder="1" applyAlignment="1">
      <alignment horizontal="left" vertical="top" wrapText="1"/>
    </xf>
    <xf numFmtId="0" fontId="0" fillId="0" borderId="98" xfId="0" applyBorder="1" applyAlignment="1">
      <alignment horizontal="left" vertical="top" wrapText="1"/>
    </xf>
    <xf numFmtId="0" fontId="0" fillId="0" borderId="57" xfId="0" applyBorder="1" applyAlignment="1">
      <alignment horizontal="center" vertical="top" wrapText="1"/>
    </xf>
    <xf numFmtId="0" fontId="0" fillId="0" borderId="43" xfId="0" applyBorder="1" applyAlignment="1">
      <alignment vertical="top" wrapText="1"/>
    </xf>
    <xf numFmtId="0" fontId="1" fillId="6" borderId="44" xfId="1" applyBorder="1" applyAlignment="1">
      <alignment vertical="top" wrapText="1"/>
    </xf>
    <xf numFmtId="0" fontId="1" fillId="6" borderId="60" xfId="1" applyBorder="1" applyAlignment="1">
      <alignment horizontal="center" vertical="top"/>
    </xf>
    <xf numFmtId="0" fontId="0" fillId="0" borderId="65" xfId="0" applyBorder="1" applyAlignment="1">
      <alignment horizontal="center" vertical="top"/>
    </xf>
    <xf numFmtId="0" fontId="0" fillId="0" borderId="65" xfId="0" applyBorder="1" applyAlignment="1">
      <alignment horizontal="center" vertical="top" wrapText="1"/>
    </xf>
    <xf numFmtId="0" fontId="0" fillId="0" borderId="86" xfId="0" applyBorder="1" applyAlignment="1">
      <alignment horizontal="center" vertical="top" wrapText="1"/>
    </xf>
    <xf numFmtId="0" fontId="0" fillId="8" borderId="86" xfId="0" applyFill="1" applyBorder="1" applyAlignment="1">
      <alignment vertical="top" wrapText="1"/>
    </xf>
    <xf numFmtId="0" fontId="0" fillId="8" borderId="139" xfId="0" applyFill="1" applyBorder="1" applyAlignment="1">
      <alignment vertical="top" wrapText="1"/>
    </xf>
    <xf numFmtId="0" fontId="4" fillId="4" borderId="37" xfId="0" applyFont="1" applyFill="1" applyBorder="1" applyAlignment="1">
      <alignment horizontal="left" vertical="top" wrapText="1"/>
    </xf>
    <xf numFmtId="0" fontId="1" fillId="6" borderId="118" xfId="1" applyBorder="1" applyAlignment="1">
      <alignment horizontal="center" vertical="top"/>
    </xf>
    <xf numFmtId="0" fontId="0" fillId="0" borderId="144" xfId="0" applyBorder="1" applyAlignment="1">
      <alignment vertical="top" wrapText="1"/>
    </xf>
    <xf numFmtId="0" fontId="0" fillId="0" borderId="140" xfId="0" applyBorder="1" applyAlignment="1">
      <alignment horizontal="center" vertical="top"/>
    </xf>
    <xf numFmtId="0" fontId="0" fillId="0" borderId="139" xfId="0" applyBorder="1" applyAlignment="1">
      <alignment horizontal="center" vertical="top"/>
    </xf>
    <xf numFmtId="0" fontId="0" fillId="0" borderId="139" xfId="0" applyBorder="1" applyAlignment="1">
      <alignment horizontal="center" vertical="top" wrapText="1"/>
    </xf>
    <xf numFmtId="0" fontId="0" fillId="8" borderId="124" xfId="0" applyFill="1" applyBorder="1" applyAlignment="1">
      <alignment vertical="top" wrapText="1"/>
    </xf>
    <xf numFmtId="0" fontId="4" fillId="4" borderId="28" xfId="0" applyFont="1" applyFill="1" applyBorder="1" applyAlignment="1">
      <alignment horizontal="left" vertical="top" wrapText="1"/>
    </xf>
    <xf numFmtId="0" fontId="0" fillId="0" borderId="127" xfId="0" applyBorder="1" applyAlignment="1">
      <alignment horizontal="center" vertical="top"/>
    </xf>
    <xf numFmtId="0" fontId="0" fillId="0" borderId="124" xfId="0" applyBorder="1" applyAlignment="1">
      <alignment horizontal="center" vertical="top" wrapText="1"/>
    </xf>
    <xf numFmtId="0" fontId="0" fillId="0" borderId="76" xfId="0" applyBorder="1" applyAlignment="1">
      <alignment vertical="top"/>
    </xf>
    <xf numFmtId="0" fontId="0" fillId="0" borderId="72" xfId="0" applyBorder="1" applyAlignment="1">
      <alignment horizontal="center" vertical="top"/>
    </xf>
    <xf numFmtId="0" fontId="0" fillId="0" borderId="57" xfId="0" applyBorder="1" applyAlignment="1">
      <alignment vertical="top" wrapText="1"/>
    </xf>
    <xf numFmtId="0" fontId="2" fillId="3" borderId="147" xfId="0" applyFont="1" applyFill="1" applyBorder="1" applyAlignment="1">
      <alignment vertical="top" wrapText="1"/>
    </xf>
    <xf numFmtId="0" fontId="2" fillId="3" borderId="148" xfId="0" applyFont="1" applyFill="1" applyBorder="1" applyAlignment="1">
      <alignment vertical="top" wrapText="1"/>
    </xf>
    <xf numFmtId="0" fontId="2" fillId="3" borderId="147" xfId="0" applyFont="1" applyFill="1" applyBorder="1" applyAlignment="1">
      <alignment horizontal="center" vertical="top"/>
    </xf>
    <xf numFmtId="0" fontId="2" fillId="3" borderId="92" xfId="0" applyFont="1" applyFill="1" applyBorder="1" applyAlignment="1">
      <alignment horizontal="center" vertical="top"/>
    </xf>
    <xf numFmtId="0" fontId="2" fillId="3" borderId="149" xfId="0" applyFont="1" applyFill="1" applyBorder="1" applyAlignment="1">
      <alignment horizontal="center" vertical="top"/>
    </xf>
    <xf numFmtId="0" fontId="2" fillId="2" borderId="147" xfId="0" applyFont="1" applyFill="1" applyBorder="1" applyAlignment="1">
      <alignment vertical="top"/>
    </xf>
    <xf numFmtId="0" fontId="2" fillId="2" borderId="92" xfId="0" applyFont="1" applyFill="1" applyBorder="1" applyAlignment="1">
      <alignment vertical="top"/>
    </xf>
    <xf numFmtId="0" fontId="2" fillId="2" borderId="93" xfId="0" applyFont="1" applyFill="1" applyBorder="1" applyAlignment="1">
      <alignment vertical="top"/>
    </xf>
    <xf numFmtId="0" fontId="1" fillId="6" borderId="150" xfId="1" applyBorder="1" applyAlignment="1">
      <alignment vertical="top"/>
    </xf>
    <xf numFmtId="0" fontId="1" fillId="6" borderId="151" xfId="1" applyBorder="1" applyAlignment="1">
      <alignment vertical="top"/>
    </xf>
    <xf numFmtId="0" fontId="1" fillId="6" borderId="154" xfId="1" applyBorder="1" applyAlignment="1">
      <alignment vertical="top"/>
    </xf>
    <xf numFmtId="0" fontId="15" fillId="0" borderId="57" xfId="0" applyFont="1" applyBorder="1" applyAlignment="1">
      <alignment wrapText="1"/>
    </xf>
    <xf numFmtId="0" fontId="15" fillId="0" borderId="90" xfId="0" applyFont="1" applyBorder="1" applyAlignment="1">
      <alignment wrapText="1"/>
    </xf>
    <xf numFmtId="0" fontId="15" fillId="0" borderId="80" xfId="0" applyFont="1" applyBorder="1" applyAlignment="1">
      <alignment wrapText="1"/>
    </xf>
    <xf numFmtId="0" fontId="15" fillId="0" borderId="76" xfId="0" applyFont="1" applyBorder="1" applyAlignment="1">
      <alignment wrapText="1"/>
    </xf>
    <xf numFmtId="0" fontId="15" fillId="0" borderId="60" xfId="0" applyFont="1" applyBorder="1" applyAlignment="1">
      <alignment wrapText="1"/>
    </xf>
    <xf numFmtId="0" fontId="17" fillId="0" borderId="108" xfId="0" applyFont="1" applyBorder="1" applyAlignment="1">
      <alignment wrapText="1"/>
    </xf>
    <xf numFmtId="0" fontId="16" fillId="0" borderId="60" xfId="0" applyFont="1" applyBorder="1" applyAlignment="1">
      <alignment wrapText="1"/>
    </xf>
    <xf numFmtId="0" fontId="17" fillId="0" borderId="95" xfId="0" applyFont="1" applyBorder="1" applyAlignment="1">
      <alignment wrapText="1"/>
    </xf>
    <xf numFmtId="0" fontId="16" fillId="0" borderId="146" xfId="0" applyFont="1" applyBorder="1" applyAlignment="1">
      <alignment wrapText="1"/>
    </xf>
    <xf numFmtId="0" fontId="7" fillId="0" borderId="42" xfId="0" applyFont="1" applyBorder="1" applyAlignment="1">
      <alignment vertical="top" wrapText="1"/>
    </xf>
    <xf numFmtId="0" fontId="7" fillId="0" borderId="43" xfId="0" applyFont="1" applyBorder="1" applyAlignment="1">
      <alignment horizontal="center" vertical="top"/>
    </xf>
    <xf numFmtId="0" fontId="7" fillId="0" borderId="44" xfId="0" applyFont="1" applyBorder="1" applyAlignment="1">
      <alignment vertical="top"/>
    </xf>
    <xf numFmtId="0" fontId="0" fillId="0" borderId="47" xfId="0" applyBorder="1" applyAlignment="1">
      <alignment vertical="top" wrapText="1"/>
    </xf>
    <xf numFmtId="0" fontId="0" fillId="0" borderId="82" xfId="0" applyBorder="1" applyAlignment="1">
      <alignment vertical="top"/>
    </xf>
    <xf numFmtId="0" fontId="0" fillId="0" borderId="26" xfId="0" applyBorder="1" applyAlignment="1">
      <alignment horizontal="center" vertical="top"/>
    </xf>
    <xf numFmtId="0" fontId="0" fillId="0" borderId="47" xfId="0" applyBorder="1" applyAlignment="1">
      <alignment vertical="top"/>
    </xf>
    <xf numFmtId="0" fontId="2" fillId="7" borderId="24" xfId="0" applyFont="1" applyFill="1" applyBorder="1" applyAlignment="1">
      <alignment vertical="top" wrapText="1"/>
    </xf>
    <xf numFmtId="0" fontId="0" fillId="0" borderId="28" xfId="0" applyBorder="1" applyAlignment="1">
      <alignment vertical="top" wrapText="1"/>
    </xf>
    <xf numFmtId="0" fontId="0" fillId="0" borderId="78" xfId="0" applyBorder="1" applyAlignment="1">
      <alignment vertical="top" wrapText="1"/>
    </xf>
    <xf numFmtId="0" fontId="1" fillId="6" borderId="32" xfId="1" applyBorder="1" applyAlignment="1">
      <alignment horizontal="center" vertical="top"/>
    </xf>
    <xf numFmtId="0" fontId="0" fillId="0" borderId="47" xfId="0" applyBorder="1" applyAlignment="1">
      <alignment horizontal="center" vertical="top"/>
    </xf>
    <xf numFmtId="0" fontId="0" fillId="0" borderId="119" xfId="0" applyBorder="1" applyAlignment="1">
      <alignment horizontal="center" vertical="top"/>
    </xf>
    <xf numFmtId="0" fontId="14" fillId="6" borderId="25" xfId="1" applyFont="1" applyBorder="1" applyAlignment="1">
      <alignment vertical="top" wrapText="1"/>
    </xf>
    <xf numFmtId="0" fontId="0" fillId="0" borderId="114" xfId="0" applyBorder="1" applyAlignment="1">
      <alignment horizontal="center" vertical="top" wrapText="1"/>
    </xf>
    <xf numFmtId="0" fontId="0" fillId="0" borderId="109" xfId="0" applyBorder="1" applyAlignment="1">
      <alignment horizontal="center" vertical="top"/>
    </xf>
    <xf numFmtId="0" fontId="7" fillId="0" borderId="56" xfId="0" applyFont="1" applyBorder="1" applyAlignment="1">
      <alignment horizontal="center" vertical="top" wrapText="1"/>
    </xf>
    <xf numFmtId="0" fontId="7" fillId="0" borderId="73" xfId="0" applyFont="1" applyBorder="1" applyAlignment="1">
      <alignment horizontal="center" vertical="top" wrapText="1"/>
    </xf>
    <xf numFmtId="0" fontId="7" fillId="0" borderId="66" xfId="0" applyFont="1" applyBorder="1" applyAlignment="1">
      <alignment horizontal="center" vertical="top" wrapText="1"/>
    </xf>
    <xf numFmtId="0" fontId="18" fillId="0" borderId="108" xfId="0" applyFont="1" applyBorder="1" applyAlignment="1">
      <alignment wrapText="1"/>
    </xf>
    <xf numFmtId="0" fontId="0" fillId="0" borderId="26" xfId="0" applyBorder="1" applyAlignment="1">
      <alignment horizontal="center" vertical="top" wrapText="1"/>
    </xf>
    <xf numFmtId="0" fontId="4" fillId="0" borderId="72" xfId="0" applyFont="1" applyBorder="1" applyAlignment="1">
      <alignment vertical="top"/>
    </xf>
    <xf numFmtId="0" fontId="0" fillId="8" borderId="33" xfId="0" applyFill="1" applyBorder="1" applyAlignment="1">
      <alignment horizontal="center" vertical="top"/>
    </xf>
    <xf numFmtId="0" fontId="0" fillId="0" borderId="28" xfId="0" applyBorder="1" applyAlignment="1">
      <alignment horizontal="center" vertical="top"/>
    </xf>
    <xf numFmtId="0" fontId="0" fillId="0" borderId="67" xfId="0" applyBorder="1" applyAlignment="1">
      <alignment vertical="top"/>
    </xf>
    <xf numFmtId="0" fontId="4" fillId="0" borderId="86" xfId="0" applyFont="1" applyBorder="1" applyAlignment="1">
      <alignment vertical="top" wrapText="1"/>
    </xf>
    <xf numFmtId="0" fontId="4" fillId="0" borderId="86" xfId="0" applyFont="1" applyBorder="1" applyAlignment="1">
      <alignment vertical="top"/>
    </xf>
    <xf numFmtId="0" fontId="0" fillId="0" borderId="90" xfId="0" applyBorder="1" applyAlignment="1">
      <alignment vertical="top"/>
    </xf>
    <xf numFmtId="0" fontId="0" fillId="0" borderId="66" xfId="0" applyBorder="1" applyAlignment="1">
      <alignment vertical="top" wrapText="1"/>
    </xf>
    <xf numFmtId="0" fontId="0" fillId="0" borderId="73" xfId="0" applyBorder="1" applyAlignment="1">
      <alignment vertical="top" wrapText="1"/>
    </xf>
    <xf numFmtId="0" fontId="4" fillId="0" borderId="13" xfId="0" applyFont="1" applyBorder="1" applyAlignment="1">
      <alignment horizontal="left" vertical="top" wrapText="1"/>
    </xf>
    <xf numFmtId="0" fontId="0" fillId="0" borderId="69" xfId="0" applyBorder="1" applyAlignment="1">
      <alignment horizontal="left" vertical="top" wrapText="1"/>
    </xf>
    <xf numFmtId="0" fontId="5" fillId="0" borderId="55" xfId="0" applyFont="1" applyBorder="1" applyAlignment="1">
      <alignment vertical="top" wrapText="1"/>
    </xf>
    <xf numFmtId="0" fontId="5" fillId="0" borderId="52" xfId="0" applyFont="1" applyBorder="1" applyAlignment="1">
      <alignment vertical="top"/>
    </xf>
    <xf numFmtId="0" fontId="5" fillId="0" borderId="99" xfId="0" applyFont="1" applyBorder="1" applyAlignment="1">
      <alignment horizontal="center" vertical="top" wrapText="1"/>
    </xf>
    <xf numFmtId="0" fontId="0" fillId="0" borderId="75" xfId="0" applyBorder="1" applyAlignment="1">
      <alignment horizontal="center" vertical="top"/>
    </xf>
    <xf numFmtId="0" fontId="5" fillId="0" borderId="57" xfId="0" applyFont="1" applyBorder="1" applyAlignment="1">
      <alignment vertical="top" wrapText="1"/>
    </xf>
    <xf numFmtId="0" fontId="0" fillId="7" borderId="168" xfId="0" applyFill="1" applyBorder="1" applyAlignment="1">
      <alignment horizontal="center" vertical="top"/>
    </xf>
    <xf numFmtId="0" fontId="5" fillId="0" borderId="169" xfId="0" applyFont="1" applyBorder="1" applyAlignment="1">
      <alignment horizontal="center" vertical="top"/>
    </xf>
    <xf numFmtId="0" fontId="5" fillId="0" borderId="156" xfId="0" applyFont="1" applyBorder="1" applyAlignment="1">
      <alignment horizontal="center" vertical="top"/>
    </xf>
    <xf numFmtId="0" fontId="4" fillId="0" borderId="139" xfId="0" applyFont="1" applyBorder="1" applyAlignment="1">
      <alignment vertical="top"/>
    </xf>
    <xf numFmtId="0" fontId="5" fillId="0" borderId="52" xfId="0" applyFont="1" applyBorder="1" applyAlignment="1">
      <alignment horizontal="center" vertical="top"/>
    </xf>
    <xf numFmtId="0" fontId="8" fillId="0" borderId="55" xfId="0" applyFont="1" applyBorder="1" applyAlignment="1">
      <alignment vertical="top" wrapText="1"/>
    </xf>
    <xf numFmtId="0" fontId="7" fillId="0" borderId="55" xfId="0" applyFont="1" applyBorder="1" applyAlignment="1">
      <alignment vertical="top" wrapText="1"/>
    </xf>
    <xf numFmtId="0" fontId="8" fillId="0" borderId="55" xfId="0" applyFont="1" applyBorder="1" applyAlignment="1">
      <alignment vertical="top"/>
    </xf>
    <xf numFmtId="0" fontId="7" fillId="0" borderId="55" xfId="0" applyFont="1" applyBorder="1" applyAlignment="1">
      <alignment horizontal="center" vertical="top"/>
    </xf>
    <xf numFmtId="0" fontId="7" fillId="0" borderId="34" xfId="0" applyFont="1" applyBorder="1" applyAlignment="1">
      <alignment horizontal="center" vertical="top" wrapText="1"/>
    </xf>
    <xf numFmtId="0" fontId="7" fillId="0" borderId="57" xfId="0" applyFont="1" applyBorder="1" applyAlignment="1">
      <alignment horizontal="center" vertical="top"/>
    </xf>
    <xf numFmtId="0" fontId="0" fillId="4" borderId="70" xfId="0" applyFill="1" applyBorder="1" applyAlignment="1">
      <alignment horizontal="center" vertical="top"/>
    </xf>
    <xf numFmtId="0" fontId="17" fillId="0" borderId="75" xfId="0" applyFont="1" applyBorder="1" applyAlignment="1">
      <alignment horizontal="left" vertical="top" wrapText="1"/>
    </xf>
    <xf numFmtId="0" fontId="0" fillId="8" borderId="44" xfId="0" applyFill="1" applyBorder="1" applyAlignment="1">
      <alignment horizontal="left" vertical="top"/>
    </xf>
    <xf numFmtId="0" fontId="7" fillId="0" borderId="75" xfId="0" applyFont="1" applyBorder="1" applyAlignment="1">
      <alignment vertical="top" wrapText="1"/>
    </xf>
    <xf numFmtId="0" fontId="0" fillId="0" borderId="87" xfId="0" applyBorder="1" applyAlignment="1">
      <alignment vertical="top"/>
    </xf>
    <xf numFmtId="0" fontId="5" fillId="0" borderId="69" xfId="0" applyFont="1" applyBorder="1" applyAlignment="1">
      <alignment vertical="top" wrapText="1"/>
    </xf>
    <xf numFmtId="0" fontId="7" fillId="0" borderId="77" xfId="0" applyFont="1" applyBorder="1" applyAlignment="1">
      <alignment horizontal="center" vertical="top"/>
    </xf>
    <xf numFmtId="0" fontId="7" fillId="0" borderId="72" xfId="0" applyFont="1" applyBorder="1" applyAlignment="1">
      <alignment horizontal="center" vertical="top"/>
    </xf>
    <xf numFmtId="0" fontId="2" fillId="3" borderId="148" xfId="0" applyFont="1" applyFill="1" applyBorder="1" applyAlignment="1">
      <alignment vertical="top"/>
    </xf>
    <xf numFmtId="0" fontId="5" fillId="0" borderId="79" xfId="0" applyFont="1" applyBorder="1" applyAlignment="1">
      <alignment horizontal="center" vertical="top"/>
    </xf>
    <xf numFmtId="0" fontId="0" fillId="8" borderId="82" xfId="0" applyFill="1" applyBorder="1" applyAlignment="1">
      <alignment horizontal="center" vertical="top"/>
    </xf>
    <xf numFmtId="0" fontId="0" fillId="0" borderId="142" xfId="0" applyBorder="1" applyAlignment="1">
      <alignment vertical="top"/>
    </xf>
    <xf numFmtId="0" fontId="0" fillId="7" borderId="177" xfId="0" applyFill="1" applyBorder="1" applyAlignment="1">
      <alignment horizontal="center" vertical="top"/>
    </xf>
    <xf numFmtId="0" fontId="0" fillId="7" borderId="100" xfId="0" applyFill="1" applyBorder="1" applyAlignment="1">
      <alignment vertical="top" wrapText="1"/>
    </xf>
    <xf numFmtId="0" fontId="0" fillId="7" borderId="178" xfId="0" applyFill="1" applyBorder="1" applyAlignment="1">
      <alignment horizontal="center" vertical="top"/>
    </xf>
    <xf numFmtId="0" fontId="4" fillId="7" borderId="100" xfId="0" applyFont="1" applyFill="1" applyBorder="1" applyAlignment="1">
      <alignment vertical="top" wrapText="1"/>
    </xf>
    <xf numFmtId="0" fontId="0" fillId="7" borderId="171" xfId="0" applyFill="1" applyBorder="1" applyAlignment="1">
      <alignment horizontal="center" vertical="top"/>
    </xf>
    <xf numFmtId="0" fontId="0" fillId="7" borderId="100" xfId="0" applyFill="1" applyBorder="1" applyAlignment="1">
      <alignment horizontal="center" vertical="top"/>
    </xf>
    <xf numFmtId="0" fontId="0" fillId="7" borderId="172" xfId="0" applyFill="1" applyBorder="1" applyAlignment="1">
      <alignment horizontal="center" vertical="top"/>
    </xf>
    <xf numFmtId="0" fontId="0" fillId="7" borderId="100" xfId="0" applyFill="1" applyBorder="1" applyAlignment="1">
      <alignment vertical="top"/>
    </xf>
    <xf numFmtId="0" fontId="0" fillId="7" borderId="172" xfId="0" applyFill="1" applyBorder="1" applyAlignment="1">
      <alignment vertical="top"/>
    </xf>
    <xf numFmtId="0" fontId="1" fillId="6" borderId="32" xfId="1" applyBorder="1" applyAlignment="1">
      <alignment vertical="top" wrapText="1"/>
    </xf>
    <xf numFmtId="0" fontId="0" fillId="4" borderId="81" xfId="0" applyFill="1" applyBorder="1" applyAlignment="1">
      <alignment horizontal="center" vertical="top"/>
    </xf>
    <xf numFmtId="0" fontId="7" fillId="0" borderId="90" xfId="0" applyFont="1" applyBorder="1" applyAlignment="1">
      <alignment horizontal="center" vertical="top"/>
    </xf>
    <xf numFmtId="0" fontId="7" fillId="0" borderId="61" xfId="0" applyFont="1" applyBorder="1" applyAlignment="1">
      <alignment horizontal="center" vertical="top"/>
    </xf>
    <xf numFmtId="0" fontId="0" fillId="0" borderId="68" xfId="0" applyBorder="1" applyAlignment="1">
      <alignment vertical="top" wrapText="1"/>
    </xf>
    <xf numFmtId="0" fontId="0" fillId="0" borderId="68" xfId="0" applyBorder="1" applyAlignment="1">
      <alignment horizontal="center" vertical="top"/>
    </xf>
    <xf numFmtId="0" fontId="4" fillId="0" borderId="111" xfId="0" applyFont="1" applyBorder="1" applyAlignment="1">
      <alignment vertical="top" wrapText="1"/>
    </xf>
    <xf numFmtId="0" fontId="0" fillId="0" borderId="80" xfId="0" applyBorder="1" applyAlignment="1">
      <alignment horizontal="left" vertical="top" wrapText="1"/>
    </xf>
    <xf numFmtId="0" fontId="7" fillId="0" borderId="26" xfId="0" applyFont="1" applyBorder="1" applyAlignment="1">
      <alignment vertical="top" wrapText="1"/>
    </xf>
    <xf numFmtId="0" fontId="7" fillId="0" borderId="29" xfId="0" applyFont="1" applyBorder="1" applyAlignment="1">
      <alignment vertical="top" wrapText="1"/>
    </xf>
    <xf numFmtId="0" fontId="7" fillId="0" borderId="26" xfId="0" applyFont="1" applyBorder="1" applyAlignment="1">
      <alignment horizontal="center" vertical="top"/>
    </xf>
    <xf numFmtId="0" fontId="7" fillId="0" borderId="47" xfId="0" applyFont="1" applyBorder="1" applyAlignment="1">
      <alignment horizontal="center" vertical="top"/>
    </xf>
    <xf numFmtId="0" fontId="7" fillId="0" borderId="68" xfId="0" applyFont="1" applyBorder="1" applyAlignment="1">
      <alignment horizontal="center" vertical="top"/>
    </xf>
    <xf numFmtId="0" fontId="0" fillId="0" borderId="70" xfId="0" applyBorder="1" applyAlignment="1">
      <alignment horizontal="center" vertical="top"/>
    </xf>
    <xf numFmtId="0" fontId="0" fillId="0" borderId="76" xfId="0" applyBorder="1" applyAlignment="1">
      <alignment vertical="top" wrapText="1"/>
    </xf>
    <xf numFmtId="0" fontId="0" fillId="0" borderId="76" xfId="0" applyBorder="1" applyAlignment="1">
      <alignment horizontal="center" vertical="top"/>
    </xf>
    <xf numFmtId="0" fontId="0" fillId="8" borderId="99" xfId="0" applyFill="1" applyBorder="1" applyAlignment="1">
      <alignment horizontal="left" vertical="top"/>
    </xf>
    <xf numFmtId="0" fontId="0" fillId="0" borderId="167" xfId="0" applyBorder="1" applyAlignment="1">
      <alignment vertical="top" wrapText="1"/>
    </xf>
    <xf numFmtId="0" fontId="0" fillId="0" borderId="99" xfId="0" applyBorder="1" applyAlignment="1">
      <alignment horizontal="left" vertical="top"/>
    </xf>
    <xf numFmtId="0" fontId="7" fillId="0" borderId="47" xfId="0" applyFont="1" applyBorder="1" applyAlignment="1">
      <alignment vertical="top" wrapText="1"/>
    </xf>
    <xf numFmtId="0" fontId="7" fillId="0" borderId="68" xfId="0" applyFont="1" applyBorder="1" applyAlignment="1">
      <alignment horizontal="center" vertical="top" wrapText="1"/>
    </xf>
    <xf numFmtId="0" fontId="0" fillId="0" borderId="117" xfId="0" applyBorder="1" applyAlignment="1">
      <alignment horizontal="left" vertical="top"/>
    </xf>
    <xf numFmtId="0" fontId="0" fillId="0" borderId="117" xfId="0" applyBorder="1" applyAlignment="1">
      <alignment vertical="top" wrapText="1"/>
    </xf>
    <xf numFmtId="0" fontId="0" fillId="0" borderId="132" xfId="0" applyBorder="1" applyAlignment="1">
      <alignment vertical="top" wrapText="1"/>
    </xf>
    <xf numFmtId="0" fontId="0" fillId="0" borderId="108" xfId="0" applyBorder="1" applyAlignment="1">
      <alignment vertical="top" wrapText="1"/>
    </xf>
    <xf numFmtId="0" fontId="2" fillId="3" borderId="93" xfId="0" applyFont="1" applyFill="1" applyBorder="1" applyAlignment="1">
      <alignment horizontal="center" vertical="top"/>
    </xf>
    <xf numFmtId="0" fontId="7" fillId="0" borderId="76" xfId="0" applyFont="1" applyBorder="1" applyAlignment="1">
      <alignment horizontal="center" vertical="top"/>
    </xf>
    <xf numFmtId="0" fontId="7" fillId="0" borderId="57" xfId="0" applyFont="1" applyBorder="1" applyAlignment="1">
      <alignment vertical="top" wrapText="1"/>
    </xf>
    <xf numFmtId="0" fontId="0" fillId="8" borderId="68" xfId="0" applyFill="1" applyBorder="1" applyAlignment="1">
      <alignment horizontal="left" vertical="top"/>
    </xf>
    <xf numFmtId="0" fontId="0" fillId="0" borderId="114" xfId="0" applyBorder="1" applyAlignment="1">
      <alignment vertical="top" wrapText="1"/>
    </xf>
    <xf numFmtId="0" fontId="0" fillId="4" borderId="84" xfId="0" applyFill="1" applyBorder="1" applyAlignment="1">
      <alignment horizontal="left" vertical="top"/>
    </xf>
    <xf numFmtId="0" fontId="7" fillId="0" borderId="84" xfId="0" applyFont="1" applyBorder="1" applyAlignment="1">
      <alignment vertical="top" wrapText="1"/>
    </xf>
    <xf numFmtId="0" fontId="0" fillId="8" borderId="76" xfId="0" applyFill="1" applyBorder="1" applyAlignment="1">
      <alignment horizontal="left" vertical="top" wrapText="1"/>
    </xf>
    <xf numFmtId="0" fontId="4" fillId="8" borderId="117" xfId="0" applyFont="1" applyFill="1" applyBorder="1" applyAlignment="1">
      <alignment horizontal="left" vertical="top" wrapText="1"/>
    </xf>
    <xf numFmtId="0" fontId="0" fillId="8" borderId="129" xfId="0" applyFill="1" applyBorder="1" applyAlignment="1">
      <alignment horizontal="center" vertical="top"/>
    </xf>
    <xf numFmtId="0" fontId="0" fillId="0" borderId="87" xfId="0" applyBorder="1" applyAlignment="1">
      <alignment horizontal="center" vertical="top"/>
    </xf>
    <xf numFmtId="0" fontId="7" fillId="0" borderId="75" xfId="0" applyFont="1" applyBorder="1" applyAlignment="1">
      <alignment horizontal="center" vertical="top"/>
    </xf>
    <xf numFmtId="0" fontId="0" fillId="0" borderId="128" xfId="0" applyBorder="1" applyAlignment="1">
      <alignment horizontal="center" vertical="top"/>
    </xf>
    <xf numFmtId="0" fontId="0" fillId="8" borderId="45" xfId="0" applyFill="1" applyBorder="1" applyAlignment="1">
      <alignment horizontal="center" vertical="top"/>
    </xf>
    <xf numFmtId="0" fontId="4" fillId="8" borderId="175" xfId="0" applyFont="1" applyFill="1" applyBorder="1" applyAlignment="1">
      <alignment horizontal="left" vertical="top" wrapText="1"/>
    </xf>
    <xf numFmtId="0" fontId="0" fillId="0" borderId="87" xfId="0" applyBorder="1" applyAlignment="1">
      <alignment vertical="top" wrapText="1"/>
    </xf>
    <xf numFmtId="0" fontId="5" fillId="8" borderId="131" xfId="0" applyFont="1" applyFill="1" applyBorder="1" applyAlignment="1">
      <alignment horizontal="left" vertical="top" wrapText="1"/>
    </xf>
    <xf numFmtId="0" fontId="0" fillId="0" borderId="181" xfId="0" applyBorder="1" applyAlignment="1">
      <alignment vertical="top" wrapText="1"/>
    </xf>
    <xf numFmtId="0" fontId="0" fillId="0" borderId="115" xfId="0" applyBorder="1" applyAlignment="1">
      <alignment horizontal="center" vertical="top"/>
    </xf>
    <xf numFmtId="0" fontId="0" fillId="0" borderId="181" xfId="0" applyBorder="1" applyAlignment="1">
      <alignment horizontal="center" vertical="top"/>
    </xf>
    <xf numFmtId="0" fontId="0" fillId="0" borderId="131" xfId="0" applyBorder="1" applyAlignment="1">
      <alignment vertical="top" wrapText="1"/>
    </xf>
    <xf numFmtId="0" fontId="0" fillId="0" borderId="158" xfId="0" applyBorder="1" applyAlignment="1">
      <alignment horizontal="center" vertical="top"/>
    </xf>
    <xf numFmtId="0" fontId="0" fillId="0" borderId="137" xfId="0" applyBorder="1" applyAlignment="1">
      <alignment horizontal="center" vertical="top"/>
    </xf>
    <xf numFmtId="0" fontId="0" fillId="0" borderId="146" xfId="0" applyBorder="1" applyAlignment="1">
      <alignment vertical="top" wrapText="1"/>
    </xf>
    <xf numFmtId="0" fontId="2" fillId="7" borderId="178" xfId="0" applyFont="1" applyFill="1" applyBorder="1" applyAlignment="1">
      <alignment vertical="top" wrapText="1"/>
    </xf>
    <xf numFmtId="0" fontId="0" fillId="7" borderId="170" xfId="0" applyFill="1" applyBorder="1" applyAlignment="1">
      <alignment vertical="top" wrapText="1"/>
    </xf>
    <xf numFmtId="0" fontId="0" fillId="7" borderId="178" xfId="0" applyFill="1" applyBorder="1" applyAlignment="1">
      <alignment vertical="top"/>
    </xf>
    <xf numFmtId="0" fontId="0" fillId="0" borderId="42" xfId="0" applyBorder="1" applyAlignment="1">
      <alignment horizontal="center" vertical="top"/>
    </xf>
    <xf numFmtId="0" fontId="10" fillId="0" borderId="0" xfId="0" applyFont="1" applyAlignment="1">
      <alignment vertical="top" wrapText="1"/>
    </xf>
    <xf numFmtId="0" fontId="7" fillId="0" borderId="137" xfId="0" applyFont="1" applyBorder="1" applyAlignment="1">
      <alignment horizontal="center" vertical="top"/>
    </xf>
    <xf numFmtId="0" fontId="0" fillId="0" borderId="131" xfId="0" applyBorder="1" applyAlignment="1">
      <alignment horizontal="left" vertical="top" wrapText="1"/>
    </xf>
    <xf numFmtId="0" fontId="0" fillId="0" borderId="181" xfId="0" applyBorder="1" applyAlignment="1">
      <alignment horizontal="left" vertical="top" wrapText="1"/>
    </xf>
    <xf numFmtId="0" fontId="2" fillId="7" borderId="43" xfId="0" applyFont="1" applyFill="1" applyBorder="1" applyAlignment="1">
      <alignment vertical="top" wrapText="1"/>
    </xf>
    <xf numFmtId="0" fontId="0" fillId="0" borderId="45" xfId="0" applyBorder="1" applyAlignment="1">
      <alignment vertical="top" wrapText="1"/>
    </xf>
    <xf numFmtId="0" fontId="0" fillId="0" borderId="129" xfId="0" applyBorder="1" applyAlignment="1">
      <alignment vertical="top" wrapText="1"/>
    </xf>
    <xf numFmtId="0" fontId="2" fillId="3" borderId="173" xfId="0" applyFont="1" applyFill="1" applyBorder="1" applyAlignment="1">
      <alignment horizontal="center" vertical="top"/>
    </xf>
    <xf numFmtId="0" fontId="5" fillId="8" borderId="85" xfId="0" applyFont="1" applyFill="1" applyBorder="1" applyAlignment="1">
      <alignment horizontal="center" vertical="top" wrapText="1"/>
    </xf>
    <xf numFmtId="0" fontId="0" fillId="0" borderId="37" xfId="0" applyBorder="1" applyAlignment="1">
      <alignment vertical="top" wrapText="1"/>
    </xf>
    <xf numFmtId="0" fontId="5" fillId="0" borderId="58" xfId="0" applyFont="1" applyBorder="1" applyAlignment="1">
      <alignment vertical="top" wrapText="1"/>
    </xf>
    <xf numFmtId="0" fontId="4" fillId="8" borderId="65" xfId="0" applyFont="1" applyFill="1" applyBorder="1" applyAlignment="1">
      <alignment vertical="top" wrapText="1"/>
    </xf>
    <xf numFmtId="0" fontId="0" fillId="4" borderId="187" xfId="0" applyFill="1" applyBorder="1" applyAlignment="1">
      <alignment horizontal="center" vertical="top"/>
    </xf>
    <xf numFmtId="0" fontId="0" fillId="7" borderId="179" xfId="0" applyFill="1" applyBorder="1" applyAlignment="1">
      <alignment vertical="top"/>
    </xf>
    <xf numFmtId="0" fontId="5" fillId="0" borderId="67" xfId="0" applyFont="1" applyBorder="1" applyAlignment="1">
      <alignment vertical="top" wrapText="1"/>
    </xf>
    <xf numFmtId="0" fontId="5" fillId="0" borderId="82" xfId="0" applyFont="1" applyBorder="1" applyAlignment="1">
      <alignment vertical="top" wrapText="1"/>
    </xf>
    <xf numFmtId="0" fontId="0" fillId="0" borderId="94" xfId="0" applyBorder="1" applyAlignment="1">
      <alignment vertical="top"/>
    </xf>
    <xf numFmtId="0" fontId="5" fillId="8" borderId="187" xfId="0" applyFont="1" applyFill="1" applyBorder="1" applyAlignment="1">
      <alignment horizontal="center" vertical="top" wrapText="1"/>
    </xf>
    <xf numFmtId="0" fontId="6" fillId="8" borderId="102" xfId="0" applyFont="1" applyFill="1" applyBorder="1" applyAlignment="1">
      <alignment horizontal="left" vertical="top" wrapText="1"/>
    </xf>
    <xf numFmtId="0" fontId="0" fillId="8" borderId="43" xfId="0" applyFill="1" applyBorder="1" applyAlignment="1">
      <alignment horizontal="center" vertical="top"/>
    </xf>
    <xf numFmtId="0" fontId="0" fillId="0" borderId="60" xfId="0" applyBorder="1" applyAlignment="1">
      <alignment vertical="top" wrapText="1"/>
    </xf>
    <xf numFmtId="0" fontId="0" fillId="8" borderId="90" xfId="0" applyFill="1" applyBorder="1" applyAlignment="1">
      <alignment vertical="top" wrapText="1"/>
    </xf>
    <xf numFmtId="0" fontId="5" fillId="8" borderId="70" xfId="0" applyFont="1" applyFill="1" applyBorder="1" applyAlignment="1">
      <alignment horizontal="center" vertical="top" wrapText="1"/>
    </xf>
    <xf numFmtId="0" fontId="5" fillId="8" borderId="181" xfId="0" applyFont="1" applyFill="1" applyBorder="1" applyAlignment="1">
      <alignment horizontal="left" vertical="top" wrapText="1"/>
    </xf>
    <xf numFmtId="0" fontId="5" fillId="8" borderId="182" xfId="0" applyFont="1" applyFill="1" applyBorder="1" applyAlignment="1">
      <alignment horizontal="center" vertical="top" wrapText="1"/>
    </xf>
    <xf numFmtId="0" fontId="0" fillId="0" borderId="62" xfId="0" applyBorder="1" applyAlignment="1">
      <alignment vertical="top" wrapText="1"/>
    </xf>
    <xf numFmtId="0" fontId="13" fillId="0" borderId="129" xfId="0" applyFont="1" applyBorder="1" applyAlignment="1">
      <alignment wrapText="1"/>
    </xf>
    <xf numFmtId="0" fontId="13" fillId="0" borderId="0" xfId="0" applyFont="1" applyAlignment="1">
      <alignment wrapText="1"/>
    </xf>
    <xf numFmtId="0" fontId="0" fillId="0" borderId="43" xfId="0" applyBorder="1" applyAlignment="1">
      <alignment horizontal="center" vertical="top"/>
    </xf>
    <xf numFmtId="0" fontId="0" fillId="8" borderId="80" xfId="0" applyFill="1" applyBorder="1" applyAlignment="1">
      <alignment vertical="top" wrapText="1"/>
    </xf>
    <xf numFmtId="0" fontId="19" fillId="0" borderId="60" xfId="0" applyFont="1" applyBorder="1" applyAlignment="1">
      <alignment vertical="top" wrapText="1"/>
    </xf>
    <xf numFmtId="0" fontId="0" fillId="0" borderId="61" xfId="0" applyBorder="1" applyAlignment="1">
      <alignment vertical="top"/>
    </xf>
    <xf numFmtId="0" fontId="0" fillId="8" borderId="141" xfId="0" applyFill="1" applyBorder="1" applyAlignment="1">
      <alignment vertical="top" wrapText="1"/>
    </xf>
    <xf numFmtId="0" fontId="0" fillId="0" borderId="36" xfId="0" applyBorder="1" applyAlignment="1">
      <alignment horizontal="center" vertical="top" wrapText="1"/>
    </xf>
    <xf numFmtId="0" fontId="0" fillId="0" borderId="142" xfId="0" applyBorder="1" applyAlignment="1">
      <alignment vertical="top" wrapText="1"/>
    </xf>
    <xf numFmtId="0" fontId="7" fillId="0" borderId="47" xfId="0" applyFont="1" applyBorder="1" applyAlignment="1">
      <alignment horizontal="center" vertical="top" wrapText="1"/>
    </xf>
    <xf numFmtId="0" fontId="7" fillId="0" borderId="90" xfId="0" applyFont="1" applyBorder="1" applyAlignment="1">
      <alignment horizontal="center" vertical="top" wrapText="1"/>
    </xf>
    <xf numFmtId="0" fontId="17" fillId="0" borderId="58" xfId="0" applyFont="1" applyBorder="1" applyAlignment="1">
      <alignment horizontal="left" vertical="top" wrapText="1"/>
    </xf>
    <xf numFmtId="0" fontId="0" fillId="0" borderId="26" xfId="0" applyBorder="1" applyAlignment="1">
      <alignment horizontal="left" vertical="top"/>
    </xf>
    <xf numFmtId="0" fontId="0" fillId="0" borderId="65" xfId="0" applyBorder="1" applyAlignment="1">
      <alignment horizontal="left" vertical="top"/>
    </xf>
    <xf numFmtId="0" fontId="0" fillId="0" borderId="68" xfId="0" applyBorder="1" applyAlignment="1">
      <alignment horizontal="left" vertical="top"/>
    </xf>
    <xf numFmtId="0" fontId="5" fillId="0" borderId="26" xfId="0" applyFont="1" applyBorder="1" applyAlignment="1">
      <alignment horizontal="left" vertical="top"/>
    </xf>
    <xf numFmtId="0" fontId="5" fillId="0" borderId="78" xfId="0" applyFont="1" applyBorder="1" applyAlignment="1">
      <alignment horizontal="left" vertical="top"/>
    </xf>
    <xf numFmtId="0" fontId="0" fillId="0" borderId="72" xfId="0" applyBorder="1" applyAlignment="1">
      <alignment horizontal="left" vertical="top"/>
    </xf>
    <xf numFmtId="0" fontId="0" fillId="0" borderId="41" xfId="0" applyBorder="1" applyAlignment="1">
      <alignment horizontal="center" vertical="top"/>
    </xf>
    <xf numFmtId="0" fontId="0" fillId="0" borderId="27" xfId="0" applyBorder="1" applyAlignment="1">
      <alignment horizontal="center" vertical="top"/>
    </xf>
    <xf numFmtId="0" fontId="0" fillId="0" borderId="19" xfId="0" applyBorder="1" applyAlignment="1">
      <alignment horizontal="center" vertical="top"/>
    </xf>
    <xf numFmtId="0" fontId="0" fillId="0" borderId="17" xfId="0" applyBorder="1" applyAlignment="1">
      <alignment horizontal="center" vertical="top"/>
    </xf>
    <xf numFmtId="0" fontId="0" fillId="0" borderId="76" xfId="0" applyBorder="1" applyAlignment="1">
      <alignment horizontal="left" vertical="top" wrapText="1"/>
    </xf>
    <xf numFmtId="0" fontId="0" fillId="0" borderId="46" xfId="0" applyBorder="1" applyAlignment="1">
      <alignment horizontal="center" vertical="top"/>
    </xf>
    <xf numFmtId="0" fontId="0" fillId="0" borderId="59" xfId="0" applyBorder="1" applyAlignment="1">
      <alignment horizontal="center" vertical="top"/>
    </xf>
    <xf numFmtId="0" fontId="0" fillId="0" borderId="61" xfId="0" applyBorder="1" applyAlignment="1">
      <alignment horizontal="center" vertical="top"/>
    </xf>
    <xf numFmtId="0" fontId="0" fillId="0" borderId="118" xfId="0" applyBorder="1" applyAlignment="1">
      <alignment horizontal="center" vertical="top"/>
    </xf>
    <xf numFmtId="0" fontId="0" fillId="0" borderId="58" xfId="0" applyBorder="1" applyAlignment="1">
      <alignment horizontal="left" vertical="top" wrapText="1"/>
    </xf>
    <xf numFmtId="0" fontId="0" fillId="0" borderId="94" xfId="0" applyBorder="1" applyAlignment="1">
      <alignment horizontal="center" vertical="top"/>
    </xf>
    <xf numFmtId="0" fontId="0" fillId="0" borderId="77" xfId="0" applyBorder="1" applyAlignment="1">
      <alignment horizontal="center" vertical="top"/>
    </xf>
    <xf numFmtId="0" fontId="0" fillId="0" borderId="123" xfId="0" applyBorder="1" applyAlignment="1">
      <alignment horizontal="center" vertical="top"/>
    </xf>
    <xf numFmtId="0" fontId="0" fillId="0" borderId="126" xfId="0" applyBorder="1" applyAlignment="1">
      <alignment horizontal="center" vertical="top"/>
    </xf>
    <xf numFmtId="0" fontId="0" fillId="0" borderId="142" xfId="0" applyBorder="1" applyAlignment="1">
      <alignment horizontal="center" vertical="top"/>
    </xf>
    <xf numFmtId="0" fontId="0" fillId="0" borderId="68" xfId="0" applyBorder="1" applyAlignment="1">
      <alignment vertical="top"/>
    </xf>
    <xf numFmtId="0" fontId="4" fillId="8" borderId="65" xfId="0" applyFont="1" applyFill="1" applyBorder="1" applyAlignment="1">
      <alignment horizontal="left" vertical="top" wrapText="1"/>
    </xf>
    <xf numFmtId="0" fontId="4" fillId="8" borderId="72" xfId="0" applyFont="1" applyFill="1" applyBorder="1" applyAlignment="1">
      <alignment horizontal="left" vertical="top" wrapText="1"/>
    </xf>
    <xf numFmtId="0" fontId="0" fillId="0" borderId="142" xfId="0" applyBorder="1" applyAlignment="1">
      <alignment horizontal="left" vertical="top"/>
    </xf>
    <xf numFmtId="0" fontId="8" fillId="0" borderId="41" xfId="0" applyFont="1" applyBorder="1" applyAlignment="1">
      <alignment horizontal="left" vertical="top" wrapText="1"/>
    </xf>
    <xf numFmtId="0" fontId="0" fillId="0" borderId="124" xfId="0" applyBorder="1" applyAlignment="1">
      <alignment horizontal="center" vertical="top"/>
    </xf>
    <xf numFmtId="0" fontId="7" fillId="0" borderId="76" xfId="0" applyFont="1" applyBorder="1" applyAlignment="1">
      <alignment vertical="top" wrapText="1"/>
    </xf>
    <xf numFmtId="0" fontId="0" fillId="0" borderId="78" xfId="0" applyBorder="1" applyAlignment="1">
      <alignment horizontal="center" vertical="top"/>
    </xf>
    <xf numFmtId="0" fontId="0" fillId="8" borderId="124" xfId="0" applyFill="1" applyBorder="1" applyAlignment="1">
      <alignment horizontal="left" vertical="top"/>
    </xf>
    <xf numFmtId="0" fontId="0" fillId="8" borderId="65" xfId="0" applyFill="1" applyBorder="1" applyAlignment="1">
      <alignment horizontal="left" vertical="top"/>
    </xf>
    <xf numFmtId="0" fontId="0" fillId="8" borderId="61" xfId="0" applyFill="1" applyBorder="1" applyAlignment="1">
      <alignment horizontal="center" vertical="top"/>
    </xf>
    <xf numFmtId="0" fontId="0" fillId="8" borderId="94" xfId="0" applyFill="1" applyBorder="1" applyAlignment="1">
      <alignment horizontal="center" vertical="top"/>
    </xf>
    <xf numFmtId="0" fontId="0" fillId="0" borderId="79" xfId="0" applyBorder="1" applyAlignment="1">
      <alignment horizontal="center" vertical="top" wrapText="1"/>
    </xf>
    <xf numFmtId="0" fontId="0" fillId="0" borderId="136" xfId="0" applyBorder="1" applyAlignment="1">
      <alignment horizontal="center" vertical="top"/>
    </xf>
    <xf numFmtId="0" fontId="0" fillId="8" borderId="58" xfId="0" applyFill="1" applyBorder="1" applyAlignment="1">
      <alignment horizontal="left" vertical="top"/>
    </xf>
    <xf numFmtId="0" fontId="0" fillId="8" borderId="118" xfId="0" applyFill="1" applyBorder="1" applyAlignment="1">
      <alignment horizontal="center" vertical="top"/>
    </xf>
    <xf numFmtId="0" fontId="0" fillId="8" borderId="126" xfId="0" applyFill="1" applyBorder="1" applyAlignment="1">
      <alignment horizontal="center" vertical="top"/>
    </xf>
    <xf numFmtId="0" fontId="0" fillId="8" borderId="74" xfId="0" applyFill="1" applyBorder="1" applyAlignment="1">
      <alignment horizontal="center" vertical="top"/>
    </xf>
    <xf numFmtId="0" fontId="0" fillId="0" borderId="0" xfId="0" applyAlignment="1">
      <alignment horizontal="left" vertical="top"/>
    </xf>
    <xf numFmtId="0" fontId="0" fillId="0" borderId="129" xfId="0" applyBorder="1" applyAlignment="1">
      <alignment horizontal="left" vertical="top"/>
    </xf>
    <xf numFmtId="0" fontId="7" fillId="0" borderId="137" xfId="0" applyFont="1" applyBorder="1" applyAlignment="1">
      <alignment horizontal="left" vertical="top" wrapText="1"/>
    </xf>
    <xf numFmtId="0" fontId="0" fillId="0" borderId="95" xfId="0" applyBorder="1" applyAlignment="1">
      <alignment horizontal="left" vertical="top"/>
    </xf>
    <xf numFmtId="0" fontId="0" fillId="0" borderId="108" xfId="0" applyBorder="1" applyAlignment="1">
      <alignment horizontal="left" vertical="top"/>
    </xf>
    <xf numFmtId="0" fontId="5" fillId="0" borderId="72" xfId="0" applyFont="1" applyBorder="1" applyAlignment="1">
      <alignment horizontal="center" vertical="top"/>
    </xf>
    <xf numFmtId="0" fontId="7" fillId="0" borderId="41" xfId="0" applyFont="1" applyBorder="1" applyAlignment="1">
      <alignment horizontal="left" vertical="top"/>
    </xf>
    <xf numFmtId="0" fontId="0" fillId="8" borderId="72" xfId="0" applyFill="1" applyBorder="1" applyAlignment="1">
      <alignment horizontal="left" vertical="top"/>
    </xf>
    <xf numFmtId="0" fontId="5" fillId="0" borderId="16" xfId="0" applyFont="1" applyBorder="1" applyAlignment="1">
      <alignment horizontal="left" vertical="top" wrapText="1"/>
    </xf>
    <xf numFmtId="0" fontId="13" fillId="0" borderId="45" xfId="0" applyFont="1" applyBorder="1" applyAlignment="1">
      <alignment wrapText="1"/>
    </xf>
    <xf numFmtId="0" fontId="0" fillId="0" borderId="96" xfId="0" applyBorder="1" applyAlignment="1">
      <alignment vertical="top"/>
    </xf>
    <xf numFmtId="0" fontId="0" fillId="0" borderId="127" xfId="0" applyBorder="1" applyAlignment="1">
      <alignment vertical="top"/>
    </xf>
    <xf numFmtId="0" fontId="0" fillId="0" borderId="69" xfId="0" applyBorder="1" applyAlignment="1">
      <alignment horizontal="center" vertical="top"/>
    </xf>
    <xf numFmtId="0" fontId="0" fillId="0" borderId="137" xfId="0" applyBorder="1" applyAlignment="1">
      <alignment horizontal="center" vertical="center" wrapText="1"/>
    </xf>
    <xf numFmtId="0" fontId="0" fillId="4" borderId="43" xfId="0" applyFill="1" applyBorder="1" applyAlignment="1">
      <alignment horizontal="left" vertical="top" wrapText="1"/>
    </xf>
    <xf numFmtId="0" fontId="4" fillId="4" borderId="184" xfId="0" applyFont="1" applyFill="1" applyBorder="1" applyAlignment="1">
      <alignment horizontal="left" vertical="top"/>
    </xf>
    <xf numFmtId="0" fontId="0" fillId="0" borderId="105" xfId="0" applyBorder="1" applyAlignment="1">
      <alignment horizontal="center" vertical="top"/>
    </xf>
    <xf numFmtId="0" fontId="0" fillId="0" borderId="13" xfId="0" applyBorder="1" applyAlignment="1">
      <alignment horizontal="left" vertical="top"/>
    </xf>
    <xf numFmtId="0" fontId="0" fillId="0" borderId="41" xfId="0" applyBorder="1" applyAlignment="1">
      <alignment horizontal="left" vertical="top"/>
    </xf>
    <xf numFmtId="0" fontId="20" fillId="0" borderId="72" xfId="0" applyFont="1" applyBorder="1" applyAlignment="1">
      <alignment vertical="top" wrapText="1"/>
    </xf>
    <xf numFmtId="0" fontId="0" fillId="0" borderId="30" xfId="0" applyBorder="1" applyAlignment="1">
      <alignment horizontal="center" vertical="top" wrapText="1"/>
    </xf>
    <xf numFmtId="0" fontId="0" fillId="0" borderId="110" xfId="0" applyBorder="1" applyAlignment="1">
      <alignment horizontal="center" vertical="top"/>
    </xf>
    <xf numFmtId="0" fontId="0" fillId="9" borderId="79" xfId="0" applyFill="1" applyBorder="1" applyAlignment="1">
      <alignment horizontal="center" vertical="top" wrapText="1"/>
    </xf>
    <xf numFmtId="0" fontId="7" fillId="0" borderId="159" xfId="0" applyFont="1" applyBorder="1" applyAlignment="1">
      <alignment horizontal="center" vertical="top"/>
    </xf>
    <xf numFmtId="0" fontId="7" fillId="0" borderId="59" xfId="0" applyFont="1" applyBorder="1" applyAlignment="1">
      <alignment horizontal="center" vertical="top"/>
    </xf>
    <xf numFmtId="0" fontId="0" fillId="0" borderId="44" xfId="0" applyBorder="1" applyAlignment="1">
      <alignment horizontal="left" vertical="top"/>
    </xf>
    <xf numFmtId="0" fontId="7" fillId="0" borderId="33" xfId="0" applyFont="1" applyBorder="1" applyAlignment="1">
      <alignment horizontal="center" vertical="top"/>
    </xf>
    <xf numFmtId="0" fontId="5" fillId="0" borderId="59" xfId="0" applyFont="1" applyBorder="1" applyAlignment="1">
      <alignment horizontal="center" vertical="top"/>
    </xf>
    <xf numFmtId="0" fontId="5" fillId="7" borderId="177" xfId="0" applyFont="1" applyFill="1" applyBorder="1" applyAlignment="1">
      <alignment horizontal="center" vertical="top"/>
    </xf>
    <xf numFmtId="0" fontId="5" fillId="0" borderId="74" xfId="0" applyFont="1" applyBorder="1" applyAlignment="1">
      <alignment vertical="top" wrapText="1"/>
    </xf>
    <xf numFmtId="0" fontId="12" fillId="7" borderId="130" xfId="0" applyFont="1" applyFill="1" applyBorder="1" applyAlignment="1">
      <alignment horizontal="left" vertical="top"/>
    </xf>
    <xf numFmtId="0" fontId="0" fillId="0" borderId="112" xfId="0" applyBorder="1" applyAlignment="1">
      <alignment vertical="top" wrapText="1"/>
    </xf>
    <xf numFmtId="0" fontId="12" fillId="7" borderId="184" xfId="0" applyFont="1" applyFill="1" applyBorder="1" applyAlignment="1">
      <alignment horizontal="left" vertical="top" wrapText="1"/>
    </xf>
    <xf numFmtId="0" fontId="5" fillId="0" borderId="45" xfId="0" applyFont="1" applyBorder="1" applyAlignment="1">
      <alignment vertical="top" wrapText="1"/>
    </xf>
    <xf numFmtId="0" fontId="2" fillId="3" borderId="194" xfId="0" applyFont="1" applyFill="1" applyBorder="1" applyAlignment="1">
      <alignment horizontal="center" vertical="top"/>
    </xf>
    <xf numFmtId="0" fontId="0" fillId="0" borderId="156" xfId="0" applyBorder="1" applyAlignment="1">
      <alignment horizontal="center" vertical="top"/>
    </xf>
    <xf numFmtId="0" fontId="5" fillId="0" borderId="136" xfId="0" applyFont="1" applyBorder="1" applyAlignment="1">
      <alignment horizontal="center" vertical="top"/>
    </xf>
    <xf numFmtId="0" fontId="0" fillId="4" borderId="136" xfId="0" applyFill="1" applyBorder="1" applyAlignment="1">
      <alignment horizontal="center" vertical="top"/>
    </xf>
    <xf numFmtId="0" fontId="0" fillId="4" borderId="181" xfId="0" applyFill="1" applyBorder="1" applyAlignment="1">
      <alignment horizontal="center" vertical="top"/>
    </xf>
    <xf numFmtId="0" fontId="0" fillId="4" borderId="137" xfId="0" applyFill="1" applyBorder="1" applyAlignment="1">
      <alignment horizontal="center" vertical="top"/>
    </xf>
    <xf numFmtId="0" fontId="0" fillId="4" borderId="157" xfId="0" applyFill="1" applyBorder="1" applyAlignment="1">
      <alignment horizontal="center" vertical="top"/>
    </xf>
    <xf numFmtId="0" fontId="0" fillId="7" borderId="159" xfId="0" applyFill="1" applyBorder="1" applyAlignment="1">
      <alignment horizontal="center" vertical="top"/>
    </xf>
    <xf numFmtId="0" fontId="0" fillId="0" borderId="169" xfId="0" applyBorder="1" applyAlignment="1">
      <alignment horizontal="center" vertical="top"/>
    </xf>
    <xf numFmtId="0" fontId="0" fillId="0" borderId="195" xfId="0" applyBorder="1" applyAlignment="1">
      <alignment horizontal="center" vertical="top"/>
    </xf>
    <xf numFmtId="0" fontId="7" fillId="0" borderId="164" xfId="0" applyFont="1" applyBorder="1" applyAlignment="1">
      <alignment horizontal="center" vertical="top"/>
    </xf>
    <xf numFmtId="0" fontId="0" fillId="0" borderId="159" xfId="0" applyBorder="1" applyAlignment="1">
      <alignment horizontal="center" vertical="top"/>
    </xf>
    <xf numFmtId="0" fontId="0" fillId="0" borderId="164" xfId="0" applyBorder="1" applyAlignment="1">
      <alignment horizontal="center" vertical="top"/>
    </xf>
    <xf numFmtId="0" fontId="7" fillId="0" borderId="169" xfId="0" applyFont="1" applyBorder="1" applyAlignment="1">
      <alignment horizontal="center" vertical="top"/>
    </xf>
    <xf numFmtId="0" fontId="5" fillId="0" borderId="164" xfId="0" applyFont="1" applyBorder="1" applyAlignment="1">
      <alignment horizontal="center" vertical="top"/>
    </xf>
    <xf numFmtId="0" fontId="5" fillId="0" borderId="159" xfId="0" applyFont="1" applyBorder="1" applyAlignment="1">
      <alignment horizontal="center" vertical="top"/>
    </xf>
    <xf numFmtId="0" fontId="5" fillId="7" borderId="193" xfId="0" applyFont="1" applyFill="1" applyBorder="1" applyAlignment="1">
      <alignment horizontal="center" vertical="top"/>
    </xf>
    <xf numFmtId="0" fontId="5" fillId="8" borderId="137" xfId="0" applyFont="1" applyFill="1" applyBorder="1" applyAlignment="1">
      <alignment horizontal="center" vertical="top" wrapText="1"/>
    </xf>
    <xf numFmtId="0" fontId="5" fillId="0" borderId="195" xfId="0" applyFont="1" applyBorder="1" applyAlignment="1">
      <alignment horizontal="center" vertical="top"/>
    </xf>
    <xf numFmtId="0" fontId="0" fillId="8" borderId="169" xfId="0" applyFill="1" applyBorder="1" applyAlignment="1">
      <alignment horizontal="center" vertical="top"/>
    </xf>
    <xf numFmtId="0" fontId="0" fillId="0" borderId="196" xfId="0" applyBorder="1" applyAlignment="1">
      <alignment horizontal="center" vertical="top"/>
    </xf>
    <xf numFmtId="0" fontId="5" fillId="7" borderId="137" xfId="0" applyFont="1" applyFill="1" applyBorder="1" applyAlignment="1">
      <alignment horizontal="center" vertical="top"/>
    </xf>
    <xf numFmtId="0" fontId="5" fillId="0" borderId="137" xfId="0" applyFont="1" applyBorder="1" applyAlignment="1">
      <alignment horizontal="center" vertical="top"/>
    </xf>
    <xf numFmtId="0" fontId="5" fillId="8" borderId="136" xfId="0" applyFont="1" applyFill="1" applyBorder="1" applyAlignment="1">
      <alignment horizontal="center" vertical="top" wrapText="1"/>
    </xf>
    <xf numFmtId="0" fontId="5" fillId="0" borderId="181" xfId="0" applyFont="1" applyBorder="1" applyAlignment="1">
      <alignment horizontal="center" vertical="top"/>
    </xf>
    <xf numFmtId="0" fontId="0" fillId="4" borderId="158" xfId="0" applyFill="1" applyBorder="1" applyAlignment="1">
      <alignment horizontal="center" vertical="top"/>
    </xf>
    <xf numFmtId="0" fontId="0" fillId="7" borderId="193" xfId="0" applyFill="1" applyBorder="1" applyAlignment="1">
      <alignment horizontal="center" vertical="top"/>
    </xf>
    <xf numFmtId="0" fontId="0" fillId="4" borderId="138" xfId="0" applyFill="1" applyBorder="1" applyAlignment="1">
      <alignment horizontal="left" vertical="top"/>
    </xf>
    <xf numFmtId="0" fontId="0" fillId="4" borderId="181" xfId="0" applyFill="1" applyBorder="1" applyAlignment="1">
      <alignment horizontal="center" vertical="top" wrapText="1"/>
    </xf>
    <xf numFmtId="0" fontId="11" fillId="3" borderId="92" xfId="0" applyFont="1" applyFill="1" applyBorder="1" applyAlignment="1">
      <alignment horizontal="center" vertical="center"/>
    </xf>
    <xf numFmtId="0" fontId="0" fillId="4" borderId="137" xfId="0" applyFill="1" applyBorder="1" applyAlignment="1">
      <alignment horizontal="center" vertical="top" wrapText="1"/>
    </xf>
    <xf numFmtId="0" fontId="0" fillId="0" borderId="198" xfId="0" applyBorder="1" applyAlignment="1">
      <alignment horizontal="center" vertical="top"/>
    </xf>
    <xf numFmtId="0" fontId="5" fillId="8" borderId="181" xfId="0" applyFont="1" applyFill="1" applyBorder="1" applyAlignment="1">
      <alignment horizontal="center" vertical="top" wrapText="1"/>
    </xf>
    <xf numFmtId="0" fontId="0" fillId="4" borderId="136" xfId="0" applyFill="1" applyBorder="1" applyAlignment="1">
      <alignment horizontal="center" vertical="top" wrapText="1"/>
    </xf>
    <xf numFmtId="0" fontId="0" fillId="4" borderId="158" xfId="0" applyFill="1" applyBorder="1" applyAlignment="1">
      <alignment horizontal="center" vertical="top" wrapText="1"/>
    </xf>
    <xf numFmtId="0" fontId="5" fillId="7" borderId="70" xfId="0" applyFont="1" applyFill="1" applyBorder="1" applyAlignment="1">
      <alignment horizontal="center" vertical="top"/>
    </xf>
    <xf numFmtId="0" fontId="5" fillId="8" borderId="185" xfId="0" applyFont="1" applyFill="1" applyBorder="1" applyAlignment="1">
      <alignment horizontal="center" vertical="top" wrapText="1"/>
    </xf>
    <xf numFmtId="0" fontId="5" fillId="8" borderId="122" xfId="0" applyFont="1" applyFill="1" applyBorder="1" applyAlignment="1">
      <alignment horizontal="center" vertical="top" wrapText="1"/>
    </xf>
    <xf numFmtId="0" fontId="6" fillId="0" borderId="26" xfId="0" applyFont="1" applyBorder="1" applyAlignment="1">
      <alignment horizontal="left" vertical="top" wrapText="1"/>
    </xf>
    <xf numFmtId="0" fontId="6" fillId="7" borderId="72" xfId="0" applyFont="1" applyFill="1" applyBorder="1" applyAlignment="1">
      <alignment horizontal="left" vertical="top" wrapText="1"/>
    </xf>
    <xf numFmtId="0" fontId="11" fillId="8" borderId="72" xfId="0" applyFont="1" applyFill="1" applyBorder="1" applyAlignment="1">
      <alignment vertical="top" wrapText="1"/>
    </xf>
    <xf numFmtId="0" fontId="11" fillId="8" borderId="107" xfId="0" applyFont="1" applyFill="1" applyBorder="1" applyAlignment="1">
      <alignment vertical="top" wrapText="1"/>
    </xf>
    <xf numFmtId="0" fontId="0" fillId="0" borderId="131" xfId="0" applyBorder="1" applyAlignment="1">
      <alignment wrapText="1"/>
    </xf>
    <xf numFmtId="0" fontId="0" fillId="0" borderId="131" xfId="0" applyBorder="1"/>
    <xf numFmtId="14" fontId="0" fillId="0" borderId="131" xfId="0" applyNumberFormat="1" applyBorder="1" applyAlignment="1">
      <alignment horizontal="left"/>
    </xf>
    <xf numFmtId="0" fontId="11" fillId="8" borderId="13" xfId="0" applyFont="1" applyFill="1" applyBorder="1" applyAlignment="1">
      <alignment horizontal="left" vertical="top" wrapText="1"/>
    </xf>
    <xf numFmtId="0" fontId="2" fillId="0" borderId="0" xfId="0" applyFont="1" applyAlignment="1">
      <alignment horizontal="left"/>
    </xf>
    <xf numFmtId="14" fontId="0" fillId="0" borderId="131" xfId="0" applyNumberFormat="1" applyBorder="1" applyAlignment="1">
      <alignment horizontal="left" vertical="top"/>
    </xf>
    <xf numFmtId="14" fontId="0" fillId="0" borderId="131" xfId="0" applyNumberFormat="1" applyBorder="1" applyAlignment="1">
      <alignment horizontal="left" vertical="top" wrapText="1"/>
    </xf>
    <xf numFmtId="0" fontId="23" fillId="0" borderId="99" xfId="0" applyFont="1" applyBorder="1" applyAlignment="1">
      <alignment horizontal="left" vertical="top" wrapText="1"/>
    </xf>
    <xf numFmtId="0" fontId="2" fillId="3" borderId="132" xfId="0" applyFont="1" applyFill="1" applyBorder="1" applyAlignment="1">
      <alignment horizontal="left" vertical="center"/>
    </xf>
    <xf numFmtId="0" fontId="2" fillId="3" borderId="132" xfId="0" applyFont="1" applyFill="1" applyBorder="1" applyAlignment="1">
      <alignment vertical="center"/>
    </xf>
    <xf numFmtId="0" fontId="23" fillId="0" borderId="166" xfId="0" applyFont="1" applyBorder="1" applyAlignment="1">
      <alignment horizontal="left" vertical="top" wrapText="1"/>
    </xf>
    <xf numFmtId="0" fontId="0" fillId="8" borderId="137" xfId="0" applyFill="1" applyBorder="1" applyAlignment="1">
      <alignment horizontal="center" vertical="top" wrapText="1"/>
    </xf>
    <xf numFmtId="0" fontId="1" fillId="6" borderId="60" xfId="1" applyBorder="1" applyAlignment="1">
      <alignment vertical="top" wrapText="1"/>
    </xf>
    <xf numFmtId="0" fontId="7" fillId="0" borderId="126" xfId="0" applyFont="1" applyBorder="1" applyAlignment="1">
      <alignment vertical="top" wrapText="1"/>
    </xf>
    <xf numFmtId="0" fontId="7" fillId="0" borderId="161" xfId="0" applyFont="1" applyBorder="1" applyAlignment="1">
      <alignment vertical="top" wrapText="1"/>
    </xf>
    <xf numFmtId="0" fontId="7" fillId="0" borderId="142" xfId="0" applyFont="1" applyBorder="1" applyAlignment="1">
      <alignment horizontal="left" vertical="top" wrapText="1"/>
    </xf>
    <xf numFmtId="0" fontId="23" fillId="0" borderId="132" xfId="0" applyFont="1" applyBorder="1" applyAlignment="1">
      <alignment horizontal="left" vertical="top" wrapText="1"/>
    </xf>
    <xf numFmtId="0" fontId="23" fillId="0" borderId="117" xfId="0" applyFont="1" applyBorder="1" applyAlignment="1">
      <alignment horizontal="left" vertical="top" wrapText="1"/>
    </xf>
    <xf numFmtId="0" fontId="24" fillId="0" borderId="0" xfId="0" quotePrefix="1" applyFont="1"/>
    <xf numFmtId="0" fontId="10" fillId="0" borderId="0" xfId="0" quotePrefix="1" applyFont="1"/>
    <xf numFmtId="0" fontId="2" fillId="3" borderId="132" xfId="0" applyFont="1" applyFill="1" applyBorder="1" applyAlignment="1">
      <alignment vertical="center" wrapText="1"/>
    </xf>
    <xf numFmtId="0" fontId="25" fillId="2" borderId="115" xfId="0" applyFont="1" applyFill="1" applyBorder="1" applyAlignment="1">
      <alignment horizontal="left" vertical="top"/>
    </xf>
    <xf numFmtId="0" fontId="23" fillId="0" borderId="181" xfId="0" applyFont="1" applyBorder="1" applyAlignment="1">
      <alignment horizontal="left" vertical="top" wrapText="1"/>
    </xf>
    <xf numFmtId="0" fontId="25" fillId="2" borderId="165" xfId="0" applyFont="1" applyFill="1" applyBorder="1" applyAlignment="1">
      <alignment horizontal="left" vertical="top"/>
    </xf>
    <xf numFmtId="0" fontId="23" fillId="0" borderId="158" xfId="0" applyFont="1" applyBorder="1" applyAlignment="1">
      <alignment horizontal="left" vertical="top" wrapText="1"/>
    </xf>
    <xf numFmtId="0" fontId="3" fillId="2" borderId="135" xfId="0" applyFont="1" applyFill="1" applyBorder="1" applyAlignment="1">
      <alignment vertical="top"/>
    </xf>
    <xf numFmtId="0" fontId="3" fillId="2" borderId="115" xfId="0" applyFont="1" applyFill="1" applyBorder="1" applyAlignment="1">
      <alignment vertical="top"/>
    </xf>
    <xf numFmtId="0" fontId="0" fillId="0" borderId="181" xfId="0" applyBorder="1"/>
    <xf numFmtId="0" fontId="0" fillId="0" borderId="158" xfId="0" applyBorder="1"/>
    <xf numFmtId="0" fontId="0" fillId="0" borderId="137" xfId="0" applyBorder="1"/>
    <xf numFmtId="0" fontId="3" fillId="2" borderId="122" xfId="0" applyFont="1" applyFill="1" applyBorder="1" applyAlignment="1">
      <alignment vertical="top"/>
    </xf>
    <xf numFmtId="14" fontId="0" fillId="0" borderId="183" xfId="0" applyNumberFormat="1" applyBorder="1" applyAlignment="1">
      <alignment horizontal="left" vertical="top" wrapText="1"/>
    </xf>
    <xf numFmtId="0" fontId="0" fillId="0" borderId="185" xfId="0" applyBorder="1"/>
    <xf numFmtId="0" fontId="0" fillId="10" borderId="63" xfId="0" applyFill="1" applyBorder="1" applyAlignment="1">
      <alignment vertical="top"/>
    </xf>
    <xf numFmtId="0" fontId="22" fillId="0" borderId="81" xfId="0" applyFont="1" applyBorder="1" applyAlignment="1">
      <alignment vertical="top"/>
    </xf>
    <xf numFmtId="0" fontId="2" fillId="3" borderId="197" xfId="0" applyFont="1" applyFill="1" applyBorder="1" applyAlignment="1">
      <alignment vertical="center" wrapText="1"/>
    </xf>
    <xf numFmtId="0" fontId="0" fillId="0" borderId="137" xfId="0" applyBorder="1" applyAlignment="1">
      <alignment vertical="center" wrapText="1"/>
    </xf>
    <xf numFmtId="0" fontId="21" fillId="3" borderId="180" xfId="0" applyFont="1" applyFill="1" applyBorder="1" applyAlignment="1">
      <alignment horizontal="left" vertical="center"/>
    </xf>
    <xf numFmtId="0" fontId="2" fillId="3" borderId="175" xfId="0" applyFont="1" applyFill="1" applyBorder="1" applyAlignment="1">
      <alignment vertical="center"/>
    </xf>
    <xf numFmtId="0" fontId="25" fillId="2" borderId="133" xfId="0" applyFont="1" applyFill="1" applyBorder="1" applyAlignment="1">
      <alignment horizontal="left" vertical="top"/>
    </xf>
    <xf numFmtId="0" fontId="2" fillId="3" borderId="117" xfId="0" applyFont="1" applyFill="1" applyBorder="1" applyAlignment="1">
      <alignment vertical="center"/>
    </xf>
    <xf numFmtId="0" fontId="26" fillId="8" borderId="77" xfId="2" applyFill="1" applyBorder="1" applyAlignment="1">
      <alignment horizontal="center" vertical="top"/>
    </xf>
    <xf numFmtId="0" fontId="26" fillId="8" borderId="115" xfId="2" applyFill="1" applyBorder="1" applyAlignment="1">
      <alignment horizontal="center" vertical="top" wrapText="1"/>
    </xf>
    <xf numFmtId="0" fontId="26" fillId="0" borderId="61" xfId="2" applyBorder="1" applyAlignment="1">
      <alignment horizontal="center" vertical="top"/>
    </xf>
    <xf numFmtId="0" fontId="26" fillId="8" borderId="184" xfId="2" applyFill="1" applyBorder="1" applyAlignment="1">
      <alignment horizontal="center" vertical="top" wrapText="1"/>
    </xf>
    <xf numFmtId="0" fontId="26" fillId="0" borderId="135" xfId="2" applyBorder="1" applyAlignment="1">
      <alignment horizontal="center" vertical="top" wrapText="1"/>
    </xf>
    <xf numFmtId="0" fontId="26" fillId="8" borderId="135" xfId="2" applyFill="1" applyBorder="1" applyAlignment="1">
      <alignment horizontal="center" vertical="top" wrapText="1"/>
    </xf>
    <xf numFmtId="0" fontId="26" fillId="0" borderId="133" xfId="2" applyBorder="1" applyAlignment="1">
      <alignment horizontal="center" vertical="top" wrapText="1"/>
    </xf>
    <xf numFmtId="0" fontId="26" fillId="0" borderId="115" xfId="2" applyBorder="1" applyAlignment="1">
      <alignment horizontal="center" vertical="top" wrapText="1"/>
    </xf>
    <xf numFmtId="0" fontId="26" fillId="0" borderId="52" xfId="2" applyBorder="1" applyAlignment="1">
      <alignment horizontal="center" vertical="top"/>
    </xf>
    <xf numFmtId="0" fontId="26" fillId="0" borderId="97" xfId="2" applyBorder="1" applyAlignment="1">
      <alignment horizontal="center" vertical="top"/>
    </xf>
    <xf numFmtId="0" fontId="2" fillId="3" borderId="207" xfId="0" applyFont="1" applyFill="1" applyBorder="1" applyAlignment="1">
      <alignment horizontal="left" vertical="center"/>
    </xf>
    <xf numFmtId="0" fontId="2" fillId="3" borderId="191" xfId="0" applyFont="1" applyFill="1" applyBorder="1" applyAlignment="1">
      <alignment vertical="center" wrapText="1"/>
    </xf>
    <xf numFmtId="0" fontId="23" fillId="2" borderId="207" xfId="0" applyFont="1" applyFill="1" applyBorder="1" applyAlignment="1">
      <alignment horizontal="left" vertical="top"/>
    </xf>
    <xf numFmtId="0" fontId="23" fillId="0" borderId="191" xfId="0" applyFont="1" applyBorder="1" applyAlignment="1">
      <alignment horizontal="left" vertical="top" wrapText="1"/>
    </xf>
    <xf numFmtId="0" fontId="23" fillId="2" borderId="208" xfId="0" applyFont="1" applyFill="1" applyBorder="1" applyAlignment="1">
      <alignment horizontal="left" vertical="top"/>
    </xf>
    <xf numFmtId="0" fontId="23" fillId="0" borderId="209" xfId="0" applyFont="1" applyBorder="1" applyAlignment="1">
      <alignment horizontal="left" vertical="top" wrapText="1"/>
    </xf>
    <xf numFmtId="0" fontId="23" fillId="2" borderId="210" xfId="0" applyFont="1" applyFill="1" applyBorder="1" applyAlignment="1">
      <alignment horizontal="left" vertical="top"/>
    </xf>
    <xf numFmtId="0" fontId="2" fillId="3" borderId="212" xfId="0" applyFont="1" applyFill="1" applyBorder="1" applyAlignment="1">
      <alignment horizontal="left" vertical="center"/>
    </xf>
    <xf numFmtId="0" fontId="2" fillId="3" borderId="190" xfId="0" applyFont="1" applyFill="1" applyBorder="1" applyAlignment="1">
      <alignment vertical="center" wrapText="1"/>
    </xf>
    <xf numFmtId="0" fontId="23" fillId="0" borderId="213" xfId="0" applyFont="1" applyBorder="1" applyAlignment="1">
      <alignment vertical="top" wrapText="1"/>
    </xf>
    <xf numFmtId="0" fontId="23" fillId="2" borderId="214" xfId="0" applyFont="1" applyFill="1" applyBorder="1" applyAlignment="1">
      <alignment horizontal="left" vertical="top"/>
    </xf>
    <xf numFmtId="0" fontId="23" fillId="0" borderId="211" xfId="0" applyFont="1" applyBorder="1" applyAlignment="1">
      <alignment horizontal="left" vertical="top" wrapText="1"/>
    </xf>
    <xf numFmtId="0" fontId="23" fillId="0" borderId="215" xfId="0" applyFont="1" applyBorder="1" applyAlignment="1">
      <alignment horizontal="left" vertical="top" wrapText="1"/>
    </xf>
    <xf numFmtId="0" fontId="25" fillId="2" borderId="105" xfId="0" applyFont="1" applyFill="1" applyBorder="1" applyAlignment="1">
      <alignment horizontal="left" vertical="top"/>
    </xf>
    <xf numFmtId="0" fontId="23" fillId="0" borderId="176" xfId="0" applyFont="1" applyBorder="1" applyAlignment="1">
      <alignment horizontal="left" vertical="top" wrapText="1"/>
    </xf>
    <xf numFmtId="0" fontId="23" fillId="0" borderId="196" xfId="0" applyFont="1" applyBorder="1" applyAlignment="1">
      <alignment horizontal="left" vertical="top" wrapText="1"/>
    </xf>
    <xf numFmtId="0" fontId="25" fillId="2" borderId="216" xfId="0" applyFont="1" applyFill="1" applyBorder="1" applyAlignment="1">
      <alignment horizontal="left" vertical="top"/>
    </xf>
    <xf numFmtId="0" fontId="23" fillId="0" borderId="153" xfId="0" applyFont="1" applyBorder="1" applyAlignment="1">
      <alignment horizontal="left" vertical="top" wrapText="1"/>
    </xf>
    <xf numFmtId="0" fontId="23" fillId="0" borderId="169" xfId="0" applyFont="1" applyBorder="1" applyAlignment="1">
      <alignment horizontal="left" vertical="top" wrapText="1"/>
    </xf>
    <xf numFmtId="0" fontId="26" fillId="0" borderId="88" xfId="2" applyBorder="1" applyAlignment="1">
      <alignment horizontal="center" vertical="top"/>
    </xf>
    <xf numFmtId="0" fontId="26" fillId="8" borderId="74" xfId="2" applyFill="1" applyBorder="1" applyAlignment="1">
      <alignment horizontal="center" vertical="top"/>
    </xf>
    <xf numFmtId="0" fontId="26" fillId="8" borderId="99" xfId="2" applyFill="1" applyBorder="1" applyAlignment="1">
      <alignment horizontal="center" vertical="top" wrapText="1"/>
    </xf>
    <xf numFmtId="0" fontId="26" fillId="8" borderId="129" xfId="2" applyFill="1" applyBorder="1" applyAlignment="1">
      <alignment horizontal="center" vertical="top"/>
    </xf>
    <xf numFmtId="0" fontId="13" fillId="0" borderId="0" xfId="0" quotePrefix="1" applyFont="1" applyAlignment="1">
      <alignment vertical="top"/>
    </xf>
    <xf numFmtId="0" fontId="27" fillId="0" borderId="136" xfId="0" applyFont="1" applyBorder="1" applyAlignment="1">
      <alignment horizontal="left" vertical="top" wrapText="1"/>
    </xf>
    <xf numFmtId="0" fontId="27" fillId="0" borderId="209" xfId="0" applyFont="1" applyBorder="1" applyAlignment="1">
      <alignment horizontal="left" vertical="top" wrapText="1"/>
    </xf>
    <xf numFmtId="0" fontId="26" fillId="4" borderId="48" xfId="2" applyFill="1" applyBorder="1" applyAlignment="1">
      <alignment horizontal="center" vertical="top"/>
    </xf>
    <xf numFmtId="0" fontId="26" fillId="0" borderId="48" xfId="2" applyBorder="1" applyAlignment="1">
      <alignment horizontal="center" vertical="top"/>
    </xf>
    <xf numFmtId="0" fontId="26" fillId="8" borderId="52" xfId="2" applyFill="1" applyBorder="1" applyAlignment="1">
      <alignment horizontal="center" vertical="top"/>
    </xf>
    <xf numFmtId="0" fontId="26" fillId="8" borderId="48" xfId="2" applyFill="1" applyBorder="1" applyAlignment="1">
      <alignment horizontal="center" vertical="top"/>
    </xf>
    <xf numFmtId="0" fontId="26" fillId="8" borderId="118" xfId="2" applyFill="1" applyBorder="1" applyAlignment="1">
      <alignment horizontal="center" vertical="top"/>
    </xf>
    <xf numFmtId="0" fontId="0" fillId="0" borderId="37" xfId="0" applyBorder="1" applyAlignment="1">
      <alignment vertical="top"/>
    </xf>
    <xf numFmtId="0" fontId="0" fillId="0" borderId="143" xfId="0" applyBorder="1" applyAlignment="1">
      <alignment horizontal="center" vertical="top"/>
    </xf>
    <xf numFmtId="0" fontId="26" fillId="8" borderId="15" xfId="2" applyFill="1" applyBorder="1" applyAlignment="1">
      <alignment horizontal="center" vertical="top"/>
    </xf>
    <xf numFmtId="0" fontId="5" fillId="0" borderId="157" xfId="0" applyFont="1" applyBorder="1" applyAlignment="1">
      <alignment horizontal="left" vertical="top" wrapText="1"/>
    </xf>
    <xf numFmtId="0" fontId="5" fillId="8" borderId="167" xfId="0" applyFont="1" applyFill="1" applyBorder="1" applyAlignment="1">
      <alignment horizontal="center" vertical="top" wrapText="1"/>
    </xf>
    <xf numFmtId="0" fontId="5" fillId="8" borderId="102" xfId="0" applyFont="1" applyFill="1" applyBorder="1" applyAlignment="1">
      <alignment horizontal="left" vertical="top" wrapText="1"/>
    </xf>
    <xf numFmtId="0" fontId="0" fillId="0" borderId="13" xfId="0" applyFill="1" applyBorder="1" applyAlignment="1">
      <alignment horizontal="center" vertical="top"/>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2" fillId="11" borderId="204" xfId="0" applyFont="1" applyFill="1" applyBorder="1" applyAlignment="1">
      <alignment horizontal="center" vertical="top"/>
    </xf>
    <xf numFmtId="0" fontId="2" fillId="11" borderId="205" xfId="0" applyFont="1" applyFill="1" applyBorder="1" applyAlignment="1">
      <alignment horizontal="center" vertical="top"/>
    </xf>
    <xf numFmtId="0" fontId="2" fillId="11" borderId="206" xfId="0" applyFont="1" applyFill="1" applyBorder="1" applyAlignment="1">
      <alignment horizontal="center" vertical="top"/>
    </xf>
    <xf numFmtId="0" fontId="2" fillId="3" borderId="202" xfId="0" applyFont="1" applyFill="1" applyBorder="1" applyAlignment="1">
      <alignment horizontal="left" vertical="top"/>
    </xf>
    <xf numFmtId="0" fontId="2" fillId="3" borderId="197" xfId="0" applyFont="1" applyFill="1" applyBorder="1" applyAlignment="1">
      <alignment horizontal="left" vertical="top"/>
    </xf>
    <xf numFmtId="0" fontId="2" fillId="3" borderId="192" xfId="0" applyFont="1" applyFill="1" applyBorder="1" applyAlignment="1">
      <alignment horizontal="left"/>
    </xf>
    <xf numFmtId="0" fontId="2" fillId="3" borderId="188" xfId="0" applyFont="1" applyFill="1" applyBorder="1" applyAlignment="1">
      <alignment horizontal="left"/>
    </xf>
    <xf numFmtId="0" fontId="2" fillId="3" borderId="189" xfId="0" applyFont="1" applyFill="1" applyBorder="1" applyAlignment="1">
      <alignment horizontal="left"/>
    </xf>
    <xf numFmtId="0" fontId="2" fillId="3" borderId="203" xfId="0" applyFont="1" applyFill="1" applyBorder="1" applyAlignment="1">
      <alignment horizontal="left" vertical="top"/>
    </xf>
    <xf numFmtId="0" fontId="2" fillId="3" borderId="193" xfId="0" applyFont="1" applyFill="1" applyBorder="1" applyAlignment="1">
      <alignment horizontal="left" vertical="top"/>
    </xf>
    <xf numFmtId="0" fontId="0" fillId="0" borderId="180" xfId="0" applyBorder="1" applyAlignment="1">
      <alignment horizontal="left" vertical="top" wrapText="1"/>
    </xf>
    <xf numFmtId="0" fontId="0" fillId="0" borderId="175" xfId="0" applyBorder="1" applyAlignment="1">
      <alignment horizontal="left" vertical="top" wrapText="1"/>
    </xf>
    <xf numFmtId="0" fontId="0" fillId="0" borderId="197" xfId="0" applyBorder="1" applyAlignment="1">
      <alignment horizontal="left" vertical="top" wrapText="1"/>
    </xf>
    <xf numFmtId="0" fontId="0" fillId="0" borderId="63" xfId="0" applyBorder="1" applyAlignment="1">
      <alignment horizontal="left" vertical="top" wrapText="1"/>
    </xf>
    <xf numFmtId="0" fontId="0" fillId="0" borderId="0" xfId="0" applyAlignment="1">
      <alignment horizontal="left" vertical="top" wrapText="1"/>
    </xf>
    <xf numFmtId="0" fontId="0" fillId="0" borderId="174" xfId="0" applyBorder="1" applyAlignment="1">
      <alignment horizontal="left" vertical="top" wrapText="1"/>
    </xf>
    <xf numFmtId="0" fontId="0" fillId="0" borderId="45" xfId="0" applyBorder="1" applyAlignment="1">
      <alignment horizontal="left" vertical="top" wrapText="1"/>
    </xf>
    <xf numFmtId="0" fontId="0" fillId="0" borderId="98" xfId="0" applyBorder="1" applyAlignment="1">
      <alignment horizontal="left" vertical="top" wrapText="1"/>
    </xf>
    <xf numFmtId="0" fontId="0" fillId="0" borderId="0" xfId="0" applyAlignment="1">
      <alignment horizontal="left" vertical="top"/>
    </xf>
    <xf numFmtId="0" fontId="0" fillId="0" borderId="95" xfId="0" applyBorder="1" applyAlignment="1">
      <alignment horizontal="left" vertical="top"/>
    </xf>
    <xf numFmtId="0" fontId="2" fillId="11" borderId="70" xfId="0" applyFont="1" applyFill="1" applyBorder="1" applyAlignment="1">
      <alignment horizontal="center" vertical="top"/>
    </xf>
    <xf numFmtId="0" fontId="2" fillId="11" borderId="129" xfId="0" applyFont="1" applyFill="1" applyBorder="1" applyAlignment="1">
      <alignment horizontal="center" vertical="top"/>
    </xf>
    <xf numFmtId="0" fontId="2" fillId="11" borderId="186" xfId="0" applyFont="1" applyFill="1" applyBorder="1" applyAlignment="1">
      <alignment horizontal="center" vertical="top"/>
    </xf>
    <xf numFmtId="0" fontId="5" fillId="0" borderId="28" xfId="0" applyFont="1" applyBorder="1" applyAlignment="1">
      <alignment horizontal="left" vertical="top"/>
    </xf>
    <xf numFmtId="0" fontId="5" fillId="0" borderId="67" xfId="0" applyFont="1" applyBorder="1" applyAlignment="1">
      <alignment horizontal="left" vertical="top"/>
    </xf>
    <xf numFmtId="0" fontId="5" fillId="0" borderId="82" xfId="0" applyFont="1" applyBorder="1" applyAlignment="1">
      <alignment horizontal="left" vertical="top"/>
    </xf>
    <xf numFmtId="0" fontId="5" fillId="0" borderId="26" xfId="0" applyFont="1" applyBorder="1" applyAlignment="1">
      <alignment horizontal="left" vertical="top"/>
    </xf>
    <xf numFmtId="0" fontId="5" fillId="0" borderId="65" xfId="0" applyFont="1" applyBorder="1" applyAlignment="1">
      <alignment horizontal="left" vertical="top"/>
    </xf>
    <xf numFmtId="0" fontId="5" fillId="0" borderId="78" xfId="0" applyFont="1" applyBorder="1" applyAlignment="1">
      <alignment horizontal="left" vertical="top"/>
    </xf>
    <xf numFmtId="0" fontId="5" fillId="0" borderId="47" xfId="0" applyFont="1" applyBorder="1" applyAlignment="1">
      <alignment horizontal="left" vertical="top"/>
    </xf>
    <xf numFmtId="0" fontId="5" fillId="0" borderId="68" xfId="0" applyFont="1" applyBorder="1" applyAlignment="1">
      <alignment horizontal="left" vertical="top"/>
    </xf>
    <xf numFmtId="0" fontId="5" fillId="0" borderId="79" xfId="0" applyFont="1" applyBorder="1" applyAlignment="1">
      <alignment horizontal="left" vertical="top"/>
    </xf>
    <xf numFmtId="0" fontId="5" fillId="0" borderId="47" xfId="0" applyFont="1" applyBorder="1" applyAlignment="1">
      <alignment horizontal="left" vertical="top" wrapText="1"/>
    </xf>
    <xf numFmtId="0" fontId="5" fillId="0" borderId="68" xfId="0" applyFont="1" applyBorder="1" applyAlignment="1">
      <alignment horizontal="left" vertical="top" wrapText="1"/>
    </xf>
    <xf numFmtId="0" fontId="5" fillId="0" borderId="79" xfId="0" applyFont="1" applyBorder="1" applyAlignment="1">
      <alignment horizontal="left" vertical="top" wrapText="1"/>
    </xf>
    <xf numFmtId="0" fontId="4" fillId="8" borderId="26" xfId="0" applyFont="1" applyFill="1" applyBorder="1" applyAlignment="1">
      <alignment horizontal="left" vertical="top" wrapText="1"/>
    </xf>
    <xf numFmtId="0" fontId="4" fillId="8" borderId="41" xfId="0" applyFont="1" applyFill="1" applyBorder="1" applyAlignment="1">
      <alignment horizontal="left" vertical="top" wrapText="1"/>
    </xf>
    <xf numFmtId="0" fontId="0" fillId="0" borderId="47" xfId="0" applyBorder="1" applyAlignment="1">
      <alignment horizontal="left" vertical="top" wrapText="1"/>
    </xf>
    <xf numFmtId="0" fontId="0" fillId="0" borderId="60" xfId="0" applyBorder="1" applyAlignment="1">
      <alignment horizontal="left" vertical="top" wrapText="1"/>
    </xf>
    <xf numFmtId="0" fontId="0" fillId="0" borderId="28" xfId="0" applyBorder="1" applyAlignment="1">
      <alignment horizontal="left" vertical="top"/>
    </xf>
    <xf numFmtId="0" fontId="0" fillId="0" borderId="67" xfId="0" applyBorder="1" applyAlignment="1">
      <alignment horizontal="left" vertical="top"/>
    </xf>
    <xf numFmtId="0" fontId="0" fillId="0" borderId="43" xfId="0" applyBorder="1" applyAlignment="1">
      <alignment horizontal="left" vertical="top"/>
    </xf>
    <xf numFmtId="0" fontId="0" fillId="0" borderId="26" xfId="0" applyBorder="1" applyAlignment="1">
      <alignment horizontal="left" vertical="top"/>
    </xf>
    <xf numFmtId="0" fontId="0" fillId="0" borderId="65" xfId="0" applyBorder="1" applyAlignment="1">
      <alignment horizontal="left" vertical="top"/>
    </xf>
    <xf numFmtId="0" fontId="0" fillId="0" borderId="41" xfId="0" applyBorder="1" applyAlignment="1">
      <alignment horizontal="left" vertical="top"/>
    </xf>
    <xf numFmtId="0" fontId="0" fillId="0" borderId="47" xfId="0" applyBorder="1" applyAlignment="1">
      <alignment horizontal="left" vertical="top"/>
    </xf>
    <xf numFmtId="0" fontId="0" fillId="0" borderId="68" xfId="0" applyBorder="1" applyAlignment="1">
      <alignment horizontal="left" vertical="top"/>
    </xf>
    <xf numFmtId="0" fontId="0" fillId="0" borderId="60" xfId="0" applyBorder="1" applyAlignment="1">
      <alignment horizontal="left" vertical="top"/>
    </xf>
    <xf numFmtId="0" fontId="0" fillId="0" borderId="61" xfId="0" applyBorder="1" applyAlignment="1">
      <alignment horizontal="left" vertical="top"/>
    </xf>
    <xf numFmtId="0" fontId="0" fillId="0" borderId="94" xfId="0" applyBorder="1" applyAlignment="1">
      <alignment horizontal="left" vertical="top"/>
    </xf>
    <xf numFmtId="0" fontId="0" fillId="0" borderId="77" xfId="0" applyBorder="1" applyAlignment="1">
      <alignment horizontal="left" vertical="top"/>
    </xf>
    <xf numFmtId="0" fontId="0" fillId="0" borderId="72" xfId="0" applyBorder="1" applyAlignment="1">
      <alignment horizontal="left" vertical="top"/>
    </xf>
    <xf numFmtId="0" fontId="0" fillId="0" borderId="76" xfId="0" applyBorder="1" applyAlignment="1">
      <alignment horizontal="left" vertical="top"/>
    </xf>
    <xf numFmtId="0" fontId="0" fillId="0" borderId="118" xfId="0" applyBorder="1" applyAlignment="1">
      <alignment horizontal="left" vertical="top"/>
    </xf>
    <xf numFmtId="0" fontId="0" fillId="0" borderId="26" xfId="0" applyBorder="1" applyAlignment="1">
      <alignment horizontal="center" vertical="top"/>
    </xf>
    <xf numFmtId="0" fontId="0" fillId="0" borderId="41" xfId="0" applyBorder="1" applyAlignment="1">
      <alignment horizontal="center" vertical="top"/>
    </xf>
    <xf numFmtId="0" fontId="0" fillId="0" borderId="68" xfId="0" applyBorder="1" applyAlignment="1">
      <alignment horizontal="left" vertical="top" wrapText="1"/>
    </xf>
    <xf numFmtId="0" fontId="0" fillId="0" borderId="19" xfId="0" applyBorder="1" applyAlignment="1">
      <alignment horizontal="left" vertical="top"/>
    </xf>
    <xf numFmtId="0" fontId="0" fillId="0" borderId="64" xfId="0" applyBorder="1" applyAlignment="1">
      <alignment horizontal="left" vertical="top"/>
    </xf>
    <xf numFmtId="0" fontId="0" fillId="0" borderId="17" xfId="0" applyBorder="1" applyAlignment="1">
      <alignment horizontal="left" vertical="top"/>
    </xf>
    <xf numFmtId="0" fontId="5" fillId="0" borderId="19" xfId="0" applyFont="1" applyBorder="1" applyAlignment="1">
      <alignment horizontal="left" vertical="top"/>
    </xf>
    <xf numFmtId="0" fontId="5" fillId="0" borderId="64" xfId="0" applyFont="1" applyBorder="1" applyAlignment="1">
      <alignment horizontal="left" vertical="top"/>
    </xf>
    <xf numFmtId="0" fontId="5" fillId="0" borderId="160" xfId="0" applyFont="1" applyBorder="1" applyAlignment="1">
      <alignment horizontal="left" vertical="top"/>
    </xf>
    <xf numFmtId="0" fontId="5" fillId="0" borderId="61" xfId="0" applyFont="1" applyBorder="1" applyAlignment="1">
      <alignment horizontal="left" vertical="top"/>
    </xf>
    <xf numFmtId="0" fontId="5" fillId="0" borderId="97" xfId="0" applyFont="1" applyBorder="1" applyAlignment="1">
      <alignment horizontal="left" vertical="top"/>
    </xf>
    <xf numFmtId="0" fontId="0" fillId="0" borderId="160" xfId="0" applyBorder="1" applyAlignment="1">
      <alignment horizontal="left" vertical="top"/>
    </xf>
    <xf numFmtId="0" fontId="0" fillId="0" borderId="46" xfId="0" applyBorder="1" applyAlignment="1">
      <alignment horizontal="center" vertical="top"/>
    </xf>
    <xf numFmtId="0" fontId="0" fillId="0" borderId="70" xfId="0" applyBorder="1" applyAlignment="1">
      <alignment horizontal="center" vertical="top"/>
    </xf>
    <xf numFmtId="0" fontId="0" fillId="0" borderId="28" xfId="0" applyBorder="1" applyAlignment="1">
      <alignment horizontal="center" vertical="top" wrapText="1"/>
    </xf>
    <xf numFmtId="0" fontId="0" fillId="0" borderId="74" xfId="0" applyBorder="1" applyAlignment="1">
      <alignment horizontal="center" vertical="top" wrapText="1"/>
    </xf>
    <xf numFmtId="0" fontId="0" fillId="0" borderId="26" xfId="0" applyBorder="1" applyAlignment="1">
      <alignment horizontal="left" vertical="top" wrapText="1"/>
    </xf>
    <xf numFmtId="0" fontId="0" fillId="0" borderId="72" xfId="0" applyBorder="1" applyAlignment="1">
      <alignment horizontal="left" vertical="top" wrapText="1"/>
    </xf>
    <xf numFmtId="0" fontId="0" fillId="0" borderId="29" xfId="0" applyBorder="1" applyAlignment="1">
      <alignment horizontal="center" vertical="top" wrapText="1"/>
    </xf>
    <xf numFmtId="0" fontId="0" fillId="0" borderId="75" xfId="0" applyBorder="1" applyAlignment="1">
      <alignment horizontal="center" vertical="top" wrapText="1"/>
    </xf>
    <xf numFmtId="0" fontId="4" fillId="0" borderId="28" xfId="0" applyFont="1" applyBorder="1" applyAlignment="1">
      <alignment horizontal="left" vertical="top" wrapText="1"/>
    </xf>
    <xf numFmtId="0" fontId="4" fillId="0" borderId="43" xfId="0" applyFont="1" applyBorder="1" applyAlignment="1">
      <alignment horizontal="left" vertical="top" wrapText="1"/>
    </xf>
    <xf numFmtId="0" fontId="0" fillId="0" borderId="72" xfId="0" applyBorder="1" applyAlignment="1">
      <alignment horizontal="center" vertical="top"/>
    </xf>
    <xf numFmtId="0" fontId="0" fillId="0" borderId="28" xfId="0" applyBorder="1" applyAlignment="1">
      <alignment horizontal="center" vertical="top"/>
    </xf>
    <xf numFmtId="0" fontId="0" fillId="0" borderId="43" xfId="0" applyBorder="1" applyAlignment="1">
      <alignment horizontal="center" vertical="top"/>
    </xf>
    <xf numFmtId="0" fontId="17" fillId="0" borderId="47" xfId="0" applyFont="1" applyBorder="1" applyAlignment="1">
      <alignment horizontal="left" vertical="top" wrapText="1"/>
    </xf>
    <xf numFmtId="0" fontId="17" fillId="0" borderId="68" xfId="0" applyFont="1" applyBorder="1" applyAlignment="1">
      <alignment horizontal="left" vertical="top" wrapText="1"/>
    </xf>
    <xf numFmtId="0" fontId="17" fillId="0" borderId="76" xfId="0" applyFont="1" applyBorder="1" applyAlignment="1">
      <alignment horizontal="left" vertical="top" wrapText="1"/>
    </xf>
    <xf numFmtId="0" fontId="17" fillId="0" borderId="58" xfId="0" applyFont="1" applyBorder="1" applyAlignment="1">
      <alignment horizontal="left" vertical="top" wrapText="1"/>
    </xf>
    <xf numFmtId="0" fontId="0" fillId="0" borderId="63" xfId="0" applyBorder="1" applyAlignment="1">
      <alignment horizontal="left" vertical="top"/>
    </xf>
    <xf numFmtId="0" fontId="0" fillId="0" borderId="132" xfId="0" applyBorder="1" applyAlignment="1">
      <alignment horizontal="left" vertical="top"/>
    </xf>
    <xf numFmtId="0" fontId="0" fillId="0" borderId="97" xfId="0" applyBorder="1" applyAlignment="1">
      <alignment horizontal="left" vertical="top"/>
    </xf>
    <xf numFmtId="0" fontId="0" fillId="0" borderId="78" xfId="0" applyBorder="1" applyAlignment="1">
      <alignment horizontal="left" vertical="top"/>
    </xf>
    <xf numFmtId="0" fontId="0" fillId="0" borderId="79" xfId="0" applyBorder="1" applyAlignment="1">
      <alignment horizontal="left" vertical="top"/>
    </xf>
    <xf numFmtId="0" fontId="5" fillId="0" borderId="94" xfId="0" applyFont="1" applyBorder="1" applyAlignment="1">
      <alignment horizontal="left" vertical="top"/>
    </xf>
    <xf numFmtId="0" fontId="0" fillId="0" borderId="20" xfId="0" applyBorder="1" applyAlignment="1">
      <alignment horizontal="left" vertical="top"/>
    </xf>
    <xf numFmtId="0" fontId="0" fillId="0" borderId="124" xfId="0" applyBorder="1" applyAlignment="1">
      <alignment horizontal="left" vertical="top"/>
    </xf>
    <xf numFmtId="0" fontId="0" fillId="0" borderId="142" xfId="0" applyBorder="1" applyAlignment="1">
      <alignment horizontal="left" vertical="top"/>
    </xf>
    <xf numFmtId="0" fontId="0" fillId="0" borderId="71" xfId="0" applyBorder="1" applyAlignment="1">
      <alignment horizontal="left" vertical="top"/>
    </xf>
    <xf numFmtId="0" fontId="0" fillId="0" borderId="61" xfId="0" applyBorder="1" applyAlignment="1">
      <alignment horizontal="left" vertical="top" wrapText="1"/>
    </xf>
    <xf numFmtId="0" fontId="0" fillId="0" borderId="97" xfId="0" applyBorder="1" applyAlignment="1">
      <alignment horizontal="left" vertical="top" wrapText="1"/>
    </xf>
    <xf numFmtId="0" fontId="5" fillId="0" borderId="27" xfId="0" applyFont="1" applyBorder="1" applyAlignment="1">
      <alignment horizontal="left" vertical="top"/>
    </xf>
    <xf numFmtId="0" fontId="5" fillId="0" borderId="66" xfId="0" applyFont="1" applyBorder="1" applyAlignment="1">
      <alignment horizontal="left" vertical="top"/>
    </xf>
    <xf numFmtId="0" fontId="5" fillId="0" borderId="83" xfId="0" applyFont="1" applyBorder="1" applyAlignment="1">
      <alignment horizontal="left" vertical="top"/>
    </xf>
    <xf numFmtId="0" fontId="7" fillId="0" borderId="19" xfId="0" applyFont="1" applyBorder="1" applyAlignment="1">
      <alignment horizontal="left" vertical="top"/>
    </xf>
    <xf numFmtId="0" fontId="7" fillId="0" borderId="64" xfId="0" applyFont="1" applyBorder="1" applyAlignment="1">
      <alignment horizontal="left" vertical="top"/>
    </xf>
    <xf numFmtId="0" fontId="7" fillId="0" borderId="160" xfId="0" applyFont="1" applyBorder="1" applyAlignment="1">
      <alignment horizontal="left" vertical="top"/>
    </xf>
    <xf numFmtId="0" fontId="7" fillId="0" borderId="26" xfId="0" applyFont="1" applyBorder="1" applyAlignment="1">
      <alignment horizontal="left" vertical="top"/>
    </xf>
    <xf numFmtId="0" fontId="7" fillId="0" borderId="65" xfId="0" applyFont="1" applyBorder="1" applyAlignment="1">
      <alignment horizontal="left" vertical="top"/>
    </xf>
    <xf numFmtId="0" fontId="7" fillId="0" borderId="78" xfId="0" applyFont="1" applyBorder="1" applyAlignment="1">
      <alignment horizontal="left" vertical="top"/>
    </xf>
    <xf numFmtId="0" fontId="7" fillId="0" borderId="47" xfId="0" applyFont="1" applyBorder="1" applyAlignment="1">
      <alignment horizontal="left" vertical="top"/>
    </xf>
    <xf numFmtId="0" fontId="7" fillId="0" borderId="68" xfId="0" applyFont="1" applyBorder="1" applyAlignment="1">
      <alignment horizontal="left" vertical="top"/>
    </xf>
    <xf numFmtId="0" fontId="7" fillId="0" borderId="79" xfId="0" applyFont="1" applyBorder="1" applyAlignment="1">
      <alignment horizontal="left" vertical="top"/>
    </xf>
    <xf numFmtId="0" fontId="0" fillId="0" borderId="78" xfId="0" applyBorder="1" applyAlignment="1">
      <alignment horizontal="left" vertical="top" wrapText="1"/>
    </xf>
    <xf numFmtId="0" fontId="0" fillId="0" borderId="41" xfId="0" applyBorder="1" applyAlignment="1">
      <alignment horizontal="left" vertical="top" wrapText="1"/>
    </xf>
    <xf numFmtId="0" fontId="0" fillId="0" borderId="142" xfId="0" applyBorder="1" applyAlignment="1">
      <alignment horizontal="left" vertical="top" wrapText="1"/>
    </xf>
    <xf numFmtId="0" fontId="0" fillId="0" borderId="79" xfId="0" applyBorder="1" applyAlignment="1">
      <alignment horizontal="left" vertical="top" wrapText="1"/>
    </xf>
    <xf numFmtId="0" fontId="0" fillId="0" borderId="27" xfId="0" applyBorder="1" applyAlignment="1">
      <alignment horizontal="left" vertical="top" wrapText="1"/>
    </xf>
    <xf numFmtId="0" fontId="0" fillId="0" borderId="66" xfId="0" applyBorder="1" applyAlignment="1">
      <alignment horizontal="left" vertical="top"/>
    </xf>
    <xf numFmtId="0" fontId="0" fillId="0" borderId="73" xfId="0" applyBorder="1" applyAlignment="1">
      <alignment horizontal="left" vertical="top"/>
    </xf>
    <xf numFmtId="0" fontId="15" fillId="0" borderId="47" xfId="0" applyFont="1" applyBorder="1" applyAlignment="1">
      <alignment horizontal="left" vertical="top" wrapText="1"/>
    </xf>
    <xf numFmtId="0" fontId="15" fillId="0" borderId="68" xfId="0" applyFont="1" applyBorder="1" applyAlignment="1">
      <alignment horizontal="left" vertical="top" wrapText="1"/>
    </xf>
    <xf numFmtId="0" fontId="15" fillId="0" borderId="60" xfId="0" applyFont="1" applyBorder="1" applyAlignment="1">
      <alignment horizontal="left" vertical="top" wrapText="1"/>
    </xf>
    <xf numFmtId="0" fontId="17" fillId="0" borderId="60" xfId="0" applyFont="1" applyBorder="1" applyAlignment="1">
      <alignment horizontal="left" vertical="top" wrapText="1"/>
    </xf>
    <xf numFmtId="0" fontId="7" fillId="0" borderId="76" xfId="0" applyFont="1" applyBorder="1" applyAlignment="1">
      <alignment horizontal="left" vertical="top"/>
    </xf>
    <xf numFmtId="0" fontId="5" fillId="0" borderId="27" xfId="0" applyFont="1" applyBorder="1" applyAlignment="1">
      <alignment horizontal="left" vertical="top" wrapText="1"/>
    </xf>
    <xf numFmtId="0" fontId="5" fillId="0" borderId="83" xfId="0" applyFont="1" applyBorder="1" applyAlignment="1">
      <alignment horizontal="left" vertical="top" wrapText="1"/>
    </xf>
    <xf numFmtId="0" fontId="5" fillId="0" borderId="125" xfId="0" applyFont="1" applyBorder="1" applyAlignment="1">
      <alignment vertical="top"/>
    </xf>
    <xf numFmtId="0" fontId="5" fillId="0" borderId="66" xfId="0" applyFont="1" applyBorder="1" applyAlignment="1">
      <alignment vertical="top"/>
    </xf>
    <xf numFmtId="0" fontId="5" fillId="0" borderId="73" xfId="0" applyFont="1" applyBorder="1" applyAlignment="1">
      <alignment vertical="top"/>
    </xf>
    <xf numFmtId="0" fontId="5" fillId="0" borderId="29" xfId="0" applyFont="1" applyBorder="1" applyAlignment="1">
      <alignment horizontal="left" vertical="top" wrapText="1"/>
    </xf>
    <xf numFmtId="0" fontId="5" fillId="0" borderId="44" xfId="0" applyFont="1" applyBorder="1" applyAlignment="1">
      <alignment horizontal="left" vertical="top" wrapText="1"/>
    </xf>
    <xf numFmtId="0" fontId="0" fillId="0" borderId="29" xfId="0" applyBorder="1" applyAlignment="1">
      <alignment horizontal="left" vertical="top" wrapText="1"/>
    </xf>
    <xf numFmtId="0" fontId="0" fillId="0" borderId="75" xfId="0" applyBorder="1" applyAlignment="1">
      <alignment horizontal="left" vertical="top"/>
    </xf>
    <xf numFmtId="0" fontId="0" fillId="0" borderId="27" xfId="0" applyBorder="1" applyAlignment="1">
      <alignment horizontal="left" vertical="top"/>
    </xf>
    <xf numFmtId="0" fontId="0" fillId="0" borderId="42" xfId="0" applyBorder="1" applyAlignment="1">
      <alignment horizontal="left" vertical="top"/>
    </xf>
    <xf numFmtId="0" fontId="0" fillId="0" borderId="125" xfId="0" applyBorder="1" applyAlignment="1">
      <alignment horizontal="left" vertical="top" wrapText="1"/>
    </xf>
    <xf numFmtId="0" fontId="0" fillId="0" borderId="42" xfId="0" applyBorder="1" applyAlignment="1">
      <alignment horizontal="left" vertical="top" wrapText="1"/>
    </xf>
    <xf numFmtId="0" fontId="0" fillId="0" borderId="213" xfId="0" applyBorder="1" applyAlignment="1">
      <alignment horizontal="left" vertical="top" wrapText="1"/>
    </xf>
    <xf numFmtId="0" fontId="0" fillId="0" borderId="200" xfId="0" applyBorder="1" applyAlignment="1">
      <alignment horizontal="left" vertical="top"/>
    </xf>
    <xf numFmtId="0" fontId="5" fillId="0" borderId="158" xfId="0" applyFont="1" applyBorder="1" applyAlignment="1">
      <alignment horizontal="left" vertical="top" wrapText="1"/>
    </xf>
    <xf numFmtId="0" fontId="5" fillId="0" borderId="136" xfId="0" applyFont="1" applyBorder="1" applyAlignment="1">
      <alignment horizontal="left" vertical="top" wrapText="1"/>
    </xf>
    <xf numFmtId="0" fontId="5" fillId="0" borderId="157" xfId="0" applyFont="1" applyBorder="1" applyAlignment="1">
      <alignment horizontal="left" vertical="top" wrapText="1"/>
    </xf>
    <xf numFmtId="0" fontId="13" fillId="0" borderId="29" xfId="0" applyFont="1" applyBorder="1" applyAlignment="1">
      <alignment horizontal="left" vertical="top" wrapText="1"/>
    </xf>
    <xf numFmtId="0" fontId="13" fillId="0" borderId="44" xfId="0" applyFont="1" applyBorder="1" applyAlignment="1">
      <alignment horizontal="left" vertical="top" wrapText="1"/>
    </xf>
    <xf numFmtId="0" fontId="5" fillId="0" borderId="156" xfId="0" applyFont="1" applyBorder="1" applyAlignment="1">
      <alignment horizontal="left" vertical="top"/>
    </xf>
    <xf numFmtId="0" fontId="5" fillId="0" borderId="136" xfId="0" applyFont="1" applyBorder="1" applyAlignment="1">
      <alignment horizontal="left" vertical="top"/>
    </xf>
    <xf numFmtId="0" fontId="5" fillId="0" borderId="157" xfId="0" applyFont="1" applyBorder="1" applyAlignment="1">
      <alignment horizontal="left" vertical="top"/>
    </xf>
    <xf numFmtId="0" fontId="5" fillId="0" borderId="159" xfId="0" applyFont="1" applyBorder="1" applyAlignment="1">
      <alignment horizontal="left" vertical="top" wrapText="1"/>
    </xf>
    <xf numFmtId="0" fontId="17" fillId="0" borderId="142" xfId="0" applyFont="1" applyBorder="1" applyAlignment="1">
      <alignment horizontal="left" vertical="top" wrapText="1"/>
    </xf>
    <xf numFmtId="0" fontId="5" fillId="0" borderId="58" xfId="0" applyFont="1" applyBorder="1" applyAlignment="1">
      <alignment horizontal="left" vertical="top" wrapText="1"/>
    </xf>
    <xf numFmtId="0" fontId="0" fillId="0" borderId="125" xfId="0" applyBorder="1" applyAlignment="1">
      <alignment horizontal="left" vertical="top"/>
    </xf>
    <xf numFmtId="0" fontId="5" fillId="0" borderId="60" xfId="0" applyFont="1" applyBorder="1" applyAlignment="1">
      <alignment horizontal="left" vertical="top"/>
    </xf>
    <xf numFmtId="0" fontId="0" fillId="0" borderId="76" xfId="0" applyBorder="1" applyAlignment="1">
      <alignment horizontal="left" vertical="top" wrapText="1"/>
    </xf>
    <xf numFmtId="0" fontId="0" fillId="0" borderId="83" xfId="0" applyBorder="1" applyAlignment="1">
      <alignment horizontal="left" vertical="top"/>
    </xf>
    <xf numFmtId="0" fontId="0" fillId="0" borderId="27" xfId="0" applyBorder="1" applyAlignment="1">
      <alignment horizontal="center" vertical="top"/>
    </xf>
    <xf numFmtId="0" fontId="0" fillId="0" borderId="42" xfId="0" applyBorder="1" applyAlignment="1">
      <alignment horizontal="center" vertical="top"/>
    </xf>
    <xf numFmtId="0" fontId="26" fillId="0" borderId="14" xfId="3" applyBorder="1" applyAlignment="1">
      <alignment horizontal="center" vertical="center" wrapText="1"/>
    </xf>
    <xf numFmtId="0" fontId="0" fillId="0" borderId="50" xfId="0" applyBorder="1" applyAlignment="1">
      <alignment horizontal="center" vertical="center" wrapText="1"/>
    </xf>
    <xf numFmtId="0" fontId="0" fillId="0" borderId="155" xfId="0" applyBorder="1" applyAlignment="1">
      <alignment horizontal="center" vertical="center" wrapText="1"/>
    </xf>
    <xf numFmtId="0" fontId="0" fillId="0" borderId="136" xfId="0" applyBorder="1" applyAlignment="1">
      <alignment horizontal="left" vertical="top" wrapText="1"/>
    </xf>
    <xf numFmtId="0" fontId="0" fillId="0" borderId="137" xfId="0" applyBorder="1" applyAlignment="1">
      <alignment horizontal="left" vertical="top" wrapText="1"/>
    </xf>
    <xf numFmtId="0" fontId="0" fillId="0" borderId="66" xfId="0" applyBorder="1" applyAlignment="1">
      <alignment horizontal="left" vertical="top" wrapText="1"/>
    </xf>
    <xf numFmtId="0" fontId="7" fillId="0" borderId="29" xfId="0" applyFont="1" applyBorder="1" applyAlignment="1">
      <alignment horizontal="left" vertical="top" wrapText="1"/>
    </xf>
    <xf numFmtId="0" fontId="7" fillId="0" borderId="58" xfId="0" applyFont="1" applyBorder="1" applyAlignment="1">
      <alignment horizontal="left" vertical="top"/>
    </xf>
    <xf numFmtId="0" fontId="7" fillId="0" borderId="128" xfId="0" applyFont="1" applyBorder="1" applyAlignment="1">
      <alignment horizontal="left" vertical="top"/>
    </xf>
    <xf numFmtId="0" fontId="0" fillId="0" borderId="19" xfId="0" applyBorder="1" applyAlignment="1">
      <alignment horizontal="center" vertical="top"/>
    </xf>
    <xf numFmtId="0" fontId="0" fillId="0" borderId="17" xfId="0" applyBorder="1" applyAlignment="1">
      <alignment horizontal="center" vertical="top"/>
    </xf>
    <xf numFmtId="0" fontId="4" fillId="0" borderId="26" xfId="0" applyFont="1" applyBorder="1" applyAlignment="1">
      <alignment horizontal="left" vertical="top" wrapText="1"/>
    </xf>
    <xf numFmtId="0" fontId="4" fillId="0" borderId="41" xfId="0" applyFont="1" applyBorder="1" applyAlignment="1">
      <alignment horizontal="left" vertical="top" wrapText="1"/>
    </xf>
    <xf numFmtId="0" fontId="0" fillId="0" borderId="59" xfId="0" applyBorder="1" applyAlignment="1">
      <alignment horizontal="center" vertical="top"/>
    </xf>
    <xf numFmtId="0" fontId="0" fillId="0" borderId="28" xfId="0" applyBorder="1" applyAlignment="1">
      <alignment horizontal="left" vertical="top" wrapText="1"/>
    </xf>
    <xf numFmtId="0" fontId="0" fillId="0" borderId="43" xfId="0" applyBorder="1" applyAlignment="1">
      <alignment horizontal="left" vertical="top" wrapText="1"/>
    </xf>
    <xf numFmtId="0" fontId="0" fillId="4" borderId="156" xfId="0" applyFill="1" applyBorder="1" applyAlignment="1">
      <alignment horizontal="center" vertical="top"/>
    </xf>
    <xf numFmtId="0" fontId="0" fillId="4" borderId="159" xfId="0" applyFill="1" applyBorder="1" applyAlignment="1">
      <alignment horizontal="center" vertical="top"/>
    </xf>
    <xf numFmtId="0" fontId="0" fillId="0" borderId="199" xfId="0" applyBorder="1" applyAlignment="1">
      <alignment horizontal="left" vertical="top" wrapText="1"/>
    </xf>
    <xf numFmtId="0" fontId="0" fillId="0" borderId="200" xfId="0" applyBorder="1" applyAlignment="1">
      <alignment horizontal="left" vertical="top" wrapText="1"/>
    </xf>
    <xf numFmtId="0" fontId="0" fillId="0" borderId="44" xfId="0" applyBorder="1" applyAlignment="1">
      <alignment horizontal="left" vertical="top" wrapText="1"/>
    </xf>
    <xf numFmtId="0" fontId="0" fillId="0" borderId="201" xfId="0" applyBorder="1" applyAlignment="1">
      <alignment horizontal="left" vertical="top" wrapText="1"/>
    </xf>
    <xf numFmtId="0" fontId="0" fillId="0" borderId="5" xfId="0" applyBorder="1" applyAlignment="1">
      <alignment horizontal="left" vertical="top"/>
    </xf>
    <xf numFmtId="0" fontId="0" fillId="4" borderId="156" xfId="0" applyFill="1" applyBorder="1" applyAlignment="1">
      <alignment horizontal="center" vertical="top" wrapText="1"/>
    </xf>
    <xf numFmtId="0" fontId="0" fillId="4" borderId="159" xfId="0" applyFill="1" applyBorder="1" applyAlignment="1">
      <alignment horizontal="center" vertical="top" wrapText="1"/>
    </xf>
    <xf numFmtId="0" fontId="7" fillId="0" borderId="58" xfId="0" applyFont="1" applyBorder="1" applyAlignment="1">
      <alignment horizontal="left" vertical="top" wrapText="1"/>
    </xf>
    <xf numFmtId="0" fontId="7" fillId="0" borderId="75" xfId="0" applyFont="1" applyBorder="1" applyAlignment="1">
      <alignment horizontal="left" vertical="top" wrapText="1"/>
    </xf>
    <xf numFmtId="0" fontId="5" fillId="0" borderId="162" xfId="0" applyFont="1" applyBorder="1" applyAlignment="1">
      <alignment horizontal="left" vertical="top"/>
    </xf>
    <xf numFmtId="0" fontId="5" fillId="0" borderId="95" xfId="0" applyFont="1" applyBorder="1" applyAlignment="1">
      <alignment horizontal="left" vertical="top"/>
    </xf>
    <xf numFmtId="0" fontId="5" fillId="0" borderId="98" xfId="0" applyFont="1" applyBorder="1" applyAlignment="1">
      <alignment horizontal="left" vertical="top"/>
    </xf>
    <xf numFmtId="0" fontId="0" fillId="0" borderId="110" xfId="0" applyBorder="1" applyAlignment="1">
      <alignment horizontal="left" vertical="top"/>
    </xf>
    <xf numFmtId="0" fontId="0" fillId="0" borderId="133" xfId="0" applyBorder="1" applyAlignment="1">
      <alignment horizontal="left" vertical="top"/>
    </xf>
    <xf numFmtId="0" fontId="0" fillId="0" borderId="163" xfId="0" applyBorder="1" applyAlignment="1">
      <alignment horizontal="left" vertical="top"/>
    </xf>
    <xf numFmtId="0" fontId="0" fillId="0" borderId="152" xfId="0" applyBorder="1" applyAlignment="1">
      <alignment horizontal="left" vertical="top" wrapText="1"/>
    </xf>
    <xf numFmtId="0" fontId="0" fillId="0" borderId="132" xfId="0" applyBorder="1" applyAlignment="1">
      <alignment horizontal="left" vertical="top" wrapText="1"/>
    </xf>
    <xf numFmtId="0" fontId="0" fillId="0" borderId="117" xfId="0" applyBorder="1" applyAlignment="1">
      <alignment horizontal="left" vertical="top" wrapText="1"/>
    </xf>
    <xf numFmtId="0" fontId="0" fillId="0" borderId="156" xfId="0" applyBorder="1" applyAlignment="1">
      <alignment horizontal="left" vertical="top" wrapText="1"/>
    </xf>
    <xf numFmtId="0" fontId="10" fillId="0" borderId="166" xfId="0" applyFont="1" applyBorder="1" applyAlignment="1">
      <alignment horizontal="left" vertical="top" wrapText="1"/>
    </xf>
    <xf numFmtId="0" fontId="10" fillId="0" borderId="132" xfId="0" applyFont="1" applyBorder="1" applyAlignment="1">
      <alignment horizontal="left" vertical="top" wrapText="1"/>
    </xf>
    <xf numFmtId="0" fontId="10" fillId="0" borderId="117" xfId="0" applyFont="1" applyBorder="1" applyAlignment="1">
      <alignment horizontal="left" vertical="top" wrapText="1"/>
    </xf>
    <xf numFmtId="0" fontId="0" fillId="0" borderId="165" xfId="0" applyBorder="1" applyAlignment="1">
      <alignment horizontal="left" vertical="top"/>
    </xf>
    <xf numFmtId="0" fontId="0" fillId="0" borderId="135" xfId="0" applyBorder="1" applyAlignment="1">
      <alignment horizontal="left" vertical="top"/>
    </xf>
    <xf numFmtId="0" fontId="0" fillId="0" borderId="158" xfId="0" applyBorder="1" applyAlignment="1">
      <alignment horizontal="left" vertical="top" wrapText="1"/>
    </xf>
    <xf numFmtId="0" fontId="0" fillId="0" borderId="123" xfId="0" applyBorder="1" applyAlignment="1">
      <alignment horizontal="left" vertical="top"/>
    </xf>
    <xf numFmtId="0" fontId="0" fillId="0" borderId="81" xfId="0" applyBorder="1" applyAlignment="1">
      <alignment horizontal="left" vertical="top"/>
    </xf>
    <xf numFmtId="0" fontId="0" fillId="0" borderId="166" xfId="0" applyBorder="1" applyAlignment="1">
      <alignment horizontal="left" vertical="top" wrapText="1"/>
    </xf>
    <xf numFmtId="0" fontId="0" fillId="0" borderId="145" xfId="0" applyBorder="1" applyAlignment="1">
      <alignment horizontal="left" vertical="top" wrapText="1"/>
    </xf>
    <xf numFmtId="0" fontId="0" fillId="0" borderId="146" xfId="0" applyBorder="1" applyAlignment="1">
      <alignment horizontal="left" vertical="top" wrapText="1"/>
    </xf>
    <xf numFmtId="0" fontId="0" fillId="0" borderId="158" xfId="0" applyBorder="1" applyAlignment="1">
      <alignment horizontal="center" vertical="top" wrapText="1"/>
    </xf>
    <xf numFmtId="0" fontId="0" fillId="0" borderId="136" xfId="0" applyBorder="1" applyAlignment="1">
      <alignment horizontal="center" vertical="top" wrapText="1"/>
    </xf>
    <xf numFmtId="0" fontId="0" fillId="0" borderId="137" xfId="0" applyBorder="1" applyAlignment="1">
      <alignment horizontal="center" vertical="top" wrapText="1"/>
    </xf>
    <xf numFmtId="0" fontId="5" fillId="0" borderId="158" xfId="0" applyFont="1" applyBorder="1" applyAlignment="1">
      <alignment horizontal="left" vertical="top"/>
    </xf>
    <xf numFmtId="0" fontId="5" fillId="0" borderId="137" xfId="0" applyFont="1" applyBorder="1" applyAlignment="1">
      <alignment horizontal="left" vertical="top"/>
    </xf>
    <xf numFmtId="0" fontId="7" fillId="0" borderId="142" xfId="0" applyFont="1" applyBorder="1" applyAlignment="1">
      <alignment horizontal="center" vertical="top" wrapText="1"/>
    </xf>
    <xf numFmtId="0" fontId="7" fillId="0" borderId="68" xfId="0" applyFont="1" applyBorder="1" applyAlignment="1">
      <alignment horizontal="center" vertical="top" wrapText="1"/>
    </xf>
    <xf numFmtId="0" fontId="7" fillId="0" borderId="76" xfId="0" applyFont="1" applyBorder="1" applyAlignment="1">
      <alignment horizontal="center" vertical="top" wrapText="1"/>
    </xf>
    <xf numFmtId="0" fontId="4" fillId="0" borderId="124" xfId="0" applyFont="1" applyBorder="1" applyAlignment="1">
      <alignment horizontal="left" vertical="top" wrapText="1"/>
    </xf>
    <xf numFmtId="0" fontId="4" fillId="0" borderId="65" xfId="0" applyFont="1" applyBorder="1" applyAlignment="1">
      <alignment horizontal="left" vertical="top" wrapText="1"/>
    </xf>
    <xf numFmtId="0" fontId="4" fillId="0" borderId="72" xfId="0" applyFont="1" applyBorder="1" applyAlignment="1">
      <alignment horizontal="left" vertical="top" wrapText="1"/>
    </xf>
    <xf numFmtId="0" fontId="26" fillId="0" borderId="70" xfId="3" applyBorder="1" applyAlignment="1">
      <alignment horizontal="center" vertical="center"/>
    </xf>
    <xf numFmtId="0" fontId="0" fillId="0" borderId="129" xfId="0" applyBorder="1" applyAlignment="1">
      <alignment horizontal="center" vertical="center"/>
    </xf>
    <xf numFmtId="0" fontId="0" fillId="0" borderId="123" xfId="0" applyBorder="1" applyAlignment="1">
      <alignment horizontal="center" vertical="top"/>
    </xf>
    <xf numFmtId="0" fontId="0" fillId="0" borderId="63" xfId="0" applyBorder="1" applyAlignment="1">
      <alignment horizontal="center" vertical="top"/>
    </xf>
    <xf numFmtId="0" fontId="0" fillId="0" borderId="124" xfId="0" applyBorder="1" applyAlignment="1">
      <alignment horizontal="left" vertical="top" wrapText="1"/>
    </xf>
    <xf numFmtId="0" fontId="0" fillId="0" borderId="65" xfId="0" applyBorder="1" applyAlignment="1">
      <alignment horizontal="left" vertical="top" wrapText="1"/>
    </xf>
    <xf numFmtId="0" fontId="0" fillId="0" borderId="126" xfId="0" applyBorder="1" applyAlignment="1">
      <alignment horizontal="left" vertical="top" wrapText="1"/>
    </xf>
    <xf numFmtId="0" fontId="0" fillId="0" borderId="67" xfId="0" applyBorder="1" applyAlignment="1">
      <alignment horizontal="left" vertical="top" wrapText="1"/>
    </xf>
    <xf numFmtId="0" fontId="0" fillId="0" borderId="74" xfId="0" applyBorder="1" applyAlignment="1">
      <alignment horizontal="left" vertical="top" wrapText="1"/>
    </xf>
    <xf numFmtId="0" fontId="0" fillId="0" borderId="127" xfId="0" applyBorder="1" applyAlignment="1">
      <alignment horizontal="center" vertical="top"/>
    </xf>
    <xf numFmtId="0" fontId="0" fillId="0" borderId="94" xfId="0" applyBorder="1" applyAlignment="1">
      <alignment horizontal="center" vertical="top"/>
    </xf>
    <xf numFmtId="0" fontId="0" fillId="0" borderId="77" xfId="0" applyBorder="1" applyAlignment="1">
      <alignment horizontal="center" vertical="top"/>
    </xf>
    <xf numFmtId="0" fontId="0" fillId="8" borderId="158" xfId="0" applyFill="1" applyBorder="1" applyAlignment="1">
      <alignment horizontal="center" vertical="top" wrapText="1"/>
    </xf>
    <xf numFmtId="0" fontId="0" fillId="8" borderId="136" xfId="0" applyFill="1" applyBorder="1" applyAlignment="1">
      <alignment horizontal="center" vertical="top" wrapText="1"/>
    </xf>
    <xf numFmtId="0" fontId="0" fillId="8" borderId="137" xfId="0" applyFill="1" applyBorder="1" applyAlignment="1">
      <alignment horizontal="center" vertical="top" wrapText="1"/>
    </xf>
    <xf numFmtId="0" fontId="0" fillId="0" borderId="127" xfId="0" applyBorder="1" applyAlignment="1">
      <alignment horizontal="center" vertical="top" wrapText="1"/>
    </xf>
    <xf numFmtId="0" fontId="0" fillId="0" borderId="94" xfId="0" applyBorder="1" applyAlignment="1">
      <alignment horizontal="center" vertical="top" wrapText="1"/>
    </xf>
    <xf numFmtId="0" fontId="0" fillId="0" borderId="77" xfId="0" applyBorder="1" applyAlignment="1">
      <alignment horizontal="center" vertical="top" wrapText="1"/>
    </xf>
  </cellXfs>
  <cellStyles count="4">
    <cellStyle name="40 % - Akzent3" xfId="1" builtinId="39"/>
    <cellStyle name="Hyperlink" xfId="2" xr:uid="{00000000-000B-0000-0000-000008000000}"/>
    <cellStyle name="Link" xfId="3" builtinId="8"/>
    <cellStyle name="Standard" xfId="0" builtinId="0"/>
  </cellStyles>
  <dxfs count="0"/>
  <tableStyles count="0" defaultTableStyle="TableStyleMedium2" defaultPivotStyle="PivotStyleLight16"/>
  <colors>
    <mruColors>
      <color rgb="FFB8EAFC"/>
      <color rgb="FFBDD7EE"/>
      <color rgb="FFBDD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Wehofer Robert" id="{CD828BC4-4FB8-477F-AD0F-0688B32319F8}" userId="S::robert.wehofer@austrocontrol.at::460d1555-dc03-4a89-919e-b9139bd9bde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2" dT="2021-07-08T12:58:06.38" personId="{CD828BC4-4FB8-477F-AD0F-0688B32319F8}" id="{A7975768-710D-45DC-9C00-F0DF505A0AA1}">
    <text>GP ... GeoPackage (aerodrome format, ZLHR)
CAD = CAD oriented file (e.g. DXF)
TXT ... non-structured easily readable format (TXT, DOC, PDF, XLS)
SW ... software (e.g. AD, FPDAM)
XLS ... Excel format
FORM ... Structured PDF file</text>
  </threadedComment>
  <threadedComment ref="L30" dT="2021-11-23T13:56:09.53" personId="{CD828BC4-4FB8-477F-AD0F-0688B32319F8}" id="{E10FC148-F4E9-4EF5-A92C-B158A153E5A5}">
    <text xml:space="preserve">Accuracy more stringent than in standard catalogue for operational reasons (higher accuracy needed for the analysis when runway designators need to be changed) </text>
  </threadedComment>
  <threadedComment ref="G115" dT="2021-12-03T16:27:26.60" personId="{CD828BC4-4FB8-477F-AD0F-0688B32319F8}" id="{EF421BEB-43D8-4D88-960B-AAC51FE424D1}">
    <text>according to AIXM 5.1 specification</text>
  </threadedComment>
  <threadedComment ref="E279" dT="2022-01-12T10:35:21.91" personId="{CD828BC4-4FB8-477F-AD0F-0688B32319F8}" id="{2FDB6B70-641F-4676-B28A-8AFA927E9F29}">
    <text>Area lights</text>
  </threadedComment>
  <threadedComment ref="D510" dT="2022-01-18T23:18:10.28" personId="{CD828BC4-4FB8-477F-AD0F-0688B32319F8}" id="{277B2F1D-1E09-4B9A-ABF4-8420ACE98DD6}">
    <text>AD 2.7 to be updated according to NPA 2021-103 (runway surface condition assessment)</text>
  </threadedComment>
  <threadedComment ref="J529" dT="2022-01-18T23:46:17.57" personId="{CD828BC4-4FB8-477F-AD0F-0688B32319F8}" id="{4E5EB013-EB7F-4957-B8CA-40562C9FA064}">
    <text>according to NPA 2021-103</text>
  </threadedComment>
</ThreadedComments>
</file>

<file path=xl/threadedComments/threadedComment2.xml><?xml version="1.0" encoding="utf-8"?>
<ThreadedComments xmlns="http://schemas.microsoft.com/office/spreadsheetml/2018/threadedcomments" xmlns:x="http://schemas.openxmlformats.org/spreadsheetml/2006/main">
  <threadedComment ref="O4" dT="2021-09-06T08:33:13.44" personId="{CD828BC4-4FB8-477F-AD0F-0688B32319F8}" id="{6AABADDB-E696-4E9F-8CE2-8A09D9905026}">
    <text>FORM: Heliportformular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9"/>
  <sheetViews>
    <sheetView showGridLines="0" showRowColHeaders="0" workbookViewId="0">
      <selection activeCell="C6" sqref="C6"/>
    </sheetView>
  </sheetViews>
  <sheetFormatPr baseColWidth="10" defaultColWidth="9.140625" defaultRowHeight="15" x14ac:dyDescent="0.25"/>
  <cols>
    <col min="1" max="1" width="2.85546875" customWidth="1"/>
    <col min="3" max="3" width="70.28515625" bestFit="1" customWidth="1"/>
  </cols>
  <sheetData>
    <row r="1" spans="2:3" ht="15.75" thickBot="1" x14ac:dyDescent="0.3"/>
    <row r="2" spans="2:3" ht="15.75" thickBot="1" x14ac:dyDescent="0.3">
      <c r="B2" s="5" t="s">
        <v>0</v>
      </c>
      <c r="C2" s="9" t="s">
        <v>1</v>
      </c>
    </row>
    <row r="3" spans="2:3" x14ac:dyDescent="0.25">
      <c r="B3" s="6" t="s">
        <v>2</v>
      </c>
      <c r="C3" s="1" t="s">
        <v>1778</v>
      </c>
    </row>
    <row r="4" spans="2:3" ht="30" customHeight="1" x14ac:dyDescent="0.25">
      <c r="B4" s="7" t="s">
        <v>3</v>
      </c>
      <c r="C4" s="2" t="s">
        <v>1779</v>
      </c>
    </row>
    <row r="5" spans="2:3" x14ac:dyDescent="0.25">
      <c r="B5" s="818" t="s">
        <v>4</v>
      </c>
      <c r="C5" s="3" t="s">
        <v>5</v>
      </c>
    </row>
    <row r="6" spans="2:3" ht="30" x14ac:dyDescent="0.25">
      <c r="B6" s="819"/>
      <c r="C6" s="2" t="s">
        <v>6</v>
      </c>
    </row>
    <row r="7" spans="2:3" x14ac:dyDescent="0.25">
      <c r="B7" s="819"/>
      <c r="C7" s="3" t="s">
        <v>7</v>
      </c>
    </row>
    <row r="8" spans="2:3" x14ac:dyDescent="0.25">
      <c r="B8" s="820"/>
      <c r="C8" s="3" t="s">
        <v>8</v>
      </c>
    </row>
    <row r="9" spans="2:3" ht="15.75" thickBot="1" x14ac:dyDescent="0.3">
      <c r="B9" s="8" t="s">
        <v>9</v>
      </c>
      <c r="C9" s="4">
        <v>44581</v>
      </c>
    </row>
  </sheetData>
  <sheetProtection formatRows="0" insertColumns="0" insertRows="0" insertHyperlinks="0" deleteColumns="0" deleteRows="0"/>
  <mergeCells count="1">
    <mergeCell ref="B5:B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B064E-C691-4DD8-B09D-554FADDCD2DB}">
  <dimension ref="B2:F121"/>
  <sheetViews>
    <sheetView showGridLines="0" workbookViewId="0">
      <selection activeCell="L5" sqref="L5"/>
    </sheetView>
  </sheetViews>
  <sheetFormatPr baseColWidth="10" defaultColWidth="9.140625" defaultRowHeight="15" x14ac:dyDescent="0.25"/>
  <cols>
    <col min="1" max="1" width="2.5703125" customWidth="1"/>
    <col min="2" max="2" width="19.28515625" customWidth="1"/>
    <col min="3" max="3" width="42.140625" customWidth="1"/>
    <col min="4" max="4" width="58.5703125" customWidth="1"/>
  </cols>
  <sheetData>
    <row r="2" spans="2:4" x14ac:dyDescent="0.25">
      <c r="B2" s="826" t="s">
        <v>10</v>
      </c>
      <c r="C2" s="827"/>
      <c r="D2" s="828"/>
    </row>
    <row r="3" spans="2:4" x14ac:dyDescent="0.25">
      <c r="B3" s="733"/>
      <c r="C3" s="733"/>
      <c r="D3" s="733"/>
    </row>
    <row r="4" spans="2:4" x14ac:dyDescent="0.25">
      <c r="B4" s="826" t="s">
        <v>11</v>
      </c>
      <c r="C4" s="828"/>
      <c r="D4" s="733"/>
    </row>
    <row r="5" spans="2:4" ht="225" customHeight="1" x14ac:dyDescent="0.25">
      <c r="B5" s="831" t="s">
        <v>12</v>
      </c>
      <c r="C5" s="832"/>
      <c r="D5" s="833"/>
    </row>
    <row r="6" spans="2:4" x14ac:dyDescent="0.25">
      <c r="B6" s="733"/>
      <c r="C6" s="733"/>
      <c r="D6" s="733"/>
    </row>
    <row r="7" spans="2:4" x14ac:dyDescent="0.25">
      <c r="B7" s="826" t="s">
        <v>13</v>
      </c>
      <c r="C7" s="828"/>
      <c r="D7" s="733"/>
    </row>
    <row r="8" spans="2:4" ht="15" customHeight="1" x14ac:dyDescent="0.25">
      <c r="B8" s="834" t="s">
        <v>14</v>
      </c>
      <c r="C8" s="835"/>
      <c r="D8" s="836"/>
    </row>
    <row r="9" spans="2:4" ht="17.25" customHeight="1" x14ac:dyDescent="0.25">
      <c r="B9" s="762" t="s">
        <v>15</v>
      </c>
      <c r="C9" s="839" t="s">
        <v>16</v>
      </c>
      <c r="D9" s="840"/>
    </row>
    <row r="10" spans="2:4" ht="30" customHeight="1" x14ac:dyDescent="0.25">
      <c r="B10" s="763" t="s">
        <v>17</v>
      </c>
      <c r="C10" s="837" t="s">
        <v>18</v>
      </c>
      <c r="D10" s="838"/>
    </row>
    <row r="12" spans="2:4" x14ac:dyDescent="0.25">
      <c r="B12" s="829" t="s">
        <v>19</v>
      </c>
      <c r="C12" s="830"/>
    </row>
    <row r="13" spans="2:4" x14ac:dyDescent="0.25">
      <c r="B13" s="766" t="s">
        <v>20</v>
      </c>
      <c r="C13" s="767" t="s">
        <v>21</v>
      </c>
      <c r="D13" s="764" t="s">
        <v>22</v>
      </c>
    </row>
    <row r="14" spans="2:4" ht="45" x14ac:dyDescent="0.25">
      <c r="B14" s="754" t="s">
        <v>23</v>
      </c>
      <c r="C14" s="571" t="s">
        <v>24</v>
      </c>
      <c r="D14" s="765" t="s">
        <v>25</v>
      </c>
    </row>
    <row r="15" spans="2:4" ht="315" customHeight="1" x14ac:dyDescent="0.25">
      <c r="B15" s="755" t="s">
        <v>26</v>
      </c>
      <c r="C15" s="568" t="s">
        <v>27</v>
      </c>
      <c r="D15" s="565" t="s">
        <v>1780</v>
      </c>
    </row>
    <row r="16" spans="2:4" x14ac:dyDescent="0.25">
      <c r="B16" s="755" t="s">
        <v>3</v>
      </c>
      <c r="C16" s="729" t="s">
        <v>28</v>
      </c>
      <c r="D16" s="756"/>
    </row>
    <row r="17" spans="2:4" x14ac:dyDescent="0.25">
      <c r="B17" s="755" t="s">
        <v>29</v>
      </c>
      <c r="C17" s="730" t="s">
        <v>30</v>
      </c>
      <c r="D17" s="756"/>
    </row>
    <row r="18" spans="2:4" x14ac:dyDescent="0.25">
      <c r="B18" s="755" t="s">
        <v>31</v>
      </c>
      <c r="C18" s="731" t="s">
        <v>32</v>
      </c>
      <c r="D18" s="756"/>
    </row>
    <row r="19" spans="2:4" ht="45" customHeight="1" x14ac:dyDescent="0.25">
      <c r="B19" s="755" t="s">
        <v>33</v>
      </c>
      <c r="C19" s="734" t="s">
        <v>34</v>
      </c>
      <c r="D19" s="565" t="s">
        <v>35</v>
      </c>
    </row>
    <row r="20" spans="2:4" x14ac:dyDescent="0.25">
      <c r="B20" s="755" t="s">
        <v>21</v>
      </c>
      <c r="C20" s="735" t="s">
        <v>36</v>
      </c>
      <c r="D20" s="756"/>
    </row>
    <row r="21" spans="2:4" ht="30" x14ac:dyDescent="0.25">
      <c r="B21" s="755" t="s">
        <v>37</v>
      </c>
      <c r="C21" s="735" t="s">
        <v>38</v>
      </c>
      <c r="D21" s="756"/>
    </row>
    <row r="22" spans="2:4" ht="75" x14ac:dyDescent="0.25">
      <c r="B22" s="755" t="s">
        <v>39</v>
      </c>
      <c r="C22" s="735" t="s">
        <v>40</v>
      </c>
      <c r="D22" s="579"/>
    </row>
    <row r="23" spans="2:4" x14ac:dyDescent="0.25">
      <c r="B23" s="755" t="s">
        <v>41</v>
      </c>
      <c r="C23" s="735" t="s">
        <v>42</v>
      </c>
      <c r="D23" s="756"/>
    </row>
    <row r="24" spans="2:4" ht="30" x14ac:dyDescent="0.25">
      <c r="B24" s="755" t="s">
        <v>43</v>
      </c>
      <c r="C24" s="735" t="s">
        <v>44</v>
      </c>
      <c r="D24" s="757"/>
    </row>
    <row r="25" spans="2:4" ht="120" customHeight="1" x14ac:dyDescent="0.25">
      <c r="B25" s="755" t="s">
        <v>45</v>
      </c>
      <c r="C25" s="578" t="s">
        <v>46</v>
      </c>
      <c r="D25" s="579" t="s">
        <v>47</v>
      </c>
    </row>
    <row r="26" spans="2:4" ht="30" x14ac:dyDescent="0.25">
      <c r="B26" s="755" t="s">
        <v>48</v>
      </c>
      <c r="C26" s="735" t="s">
        <v>49</v>
      </c>
      <c r="D26" s="758"/>
    </row>
    <row r="27" spans="2:4" ht="195" x14ac:dyDescent="0.25">
      <c r="B27" s="755" t="s">
        <v>50</v>
      </c>
      <c r="C27" s="735" t="s">
        <v>51</v>
      </c>
      <c r="D27" s="579" t="s">
        <v>52</v>
      </c>
    </row>
    <row r="28" spans="2:4" ht="78.75" customHeight="1" x14ac:dyDescent="0.25">
      <c r="B28" s="755" t="s">
        <v>53</v>
      </c>
      <c r="C28" s="735" t="s">
        <v>54</v>
      </c>
      <c r="D28" s="756"/>
    </row>
    <row r="29" spans="2:4" ht="60" customHeight="1" x14ac:dyDescent="0.25">
      <c r="B29" s="755" t="s">
        <v>55</v>
      </c>
      <c r="C29" s="735" t="s">
        <v>56</v>
      </c>
      <c r="D29" s="756"/>
    </row>
    <row r="30" spans="2:4" ht="45" x14ac:dyDescent="0.25">
      <c r="B30" s="759" t="s">
        <v>57</v>
      </c>
      <c r="C30" s="760" t="s">
        <v>58</v>
      </c>
      <c r="D30" s="761"/>
    </row>
    <row r="32" spans="2:4" x14ac:dyDescent="0.25">
      <c r="B32" s="824" t="s">
        <v>59</v>
      </c>
      <c r="C32" s="825"/>
    </row>
    <row r="33" spans="2:4" x14ac:dyDescent="0.25">
      <c r="B33" s="841" t="s">
        <v>60</v>
      </c>
      <c r="C33" s="842"/>
      <c r="D33" s="843"/>
    </row>
    <row r="34" spans="2:4" x14ac:dyDescent="0.25">
      <c r="B34" s="737" t="s">
        <v>61</v>
      </c>
      <c r="C34" s="738" t="s">
        <v>21</v>
      </c>
      <c r="D34" s="749" t="s">
        <v>62</v>
      </c>
    </row>
    <row r="35" spans="2:4" ht="45" x14ac:dyDescent="0.25">
      <c r="B35" s="750" t="s">
        <v>63</v>
      </c>
      <c r="C35" s="736" t="s">
        <v>64</v>
      </c>
      <c r="D35" s="751" t="s">
        <v>65</v>
      </c>
    </row>
    <row r="36" spans="2:4" ht="45" x14ac:dyDescent="0.25">
      <c r="B36" s="752" t="s">
        <v>66</v>
      </c>
      <c r="C36" s="739" t="s">
        <v>67</v>
      </c>
      <c r="D36" s="753" t="s">
        <v>68</v>
      </c>
    </row>
    <row r="37" spans="2:4" ht="45" x14ac:dyDescent="0.25">
      <c r="B37" s="750" t="s">
        <v>69</v>
      </c>
      <c r="C37" s="736" t="s">
        <v>70</v>
      </c>
      <c r="D37" s="751" t="s">
        <v>71</v>
      </c>
    </row>
    <row r="38" spans="2:4" ht="45" x14ac:dyDescent="0.25">
      <c r="B38" s="752" t="s">
        <v>72</v>
      </c>
      <c r="C38" s="739" t="s">
        <v>73</v>
      </c>
      <c r="D38" s="753" t="s">
        <v>74</v>
      </c>
    </row>
    <row r="39" spans="2:4" ht="30" x14ac:dyDescent="0.25">
      <c r="B39" s="793" t="s">
        <v>75</v>
      </c>
      <c r="C39" s="794" t="s">
        <v>76</v>
      </c>
      <c r="D39" s="795" t="s">
        <v>77</v>
      </c>
    </row>
    <row r="40" spans="2:4" ht="45" x14ac:dyDescent="0.25">
      <c r="B40" s="796" t="s">
        <v>78</v>
      </c>
      <c r="C40" s="797" t="s">
        <v>79</v>
      </c>
      <c r="D40" s="798" t="s">
        <v>80</v>
      </c>
    </row>
    <row r="41" spans="2:4" ht="45" customHeight="1" x14ac:dyDescent="0.25">
      <c r="B41" s="768" t="s">
        <v>81</v>
      </c>
      <c r="C41" s="745" t="s">
        <v>82</v>
      </c>
      <c r="D41" s="804" t="s">
        <v>83</v>
      </c>
    </row>
    <row r="42" spans="2:4" x14ac:dyDescent="0.25">
      <c r="B42" s="821" t="s">
        <v>84</v>
      </c>
      <c r="C42" s="822"/>
      <c r="D42" s="823"/>
    </row>
    <row r="43" spans="2:4" x14ac:dyDescent="0.25">
      <c r="B43" s="787" t="s">
        <v>23</v>
      </c>
      <c r="C43" s="738" t="s">
        <v>85</v>
      </c>
      <c r="D43" s="788" t="s">
        <v>62</v>
      </c>
    </row>
    <row r="44" spans="2:4" ht="60" x14ac:dyDescent="0.25">
      <c r="B44" s="784" t="str">
        <f>'Airport (international)'!B10</f>
        <v>AP01040</v>
      </c>
      <c r="C44" s="736" t="str">
        <f>'Airport (international)'!$D$3&amp;" - "&amp;'Airport (international)'!$E10</f>
        <v>Aerodrome/Heliport - Type</v>
      </c>
      <c r="D44" s="785" t="s">
        <v>86</v>
      </c>
    </row>
    <row r="45" spans="2:4" ht="45" x14ac:dyDescent="0.25">
      <c r="B45" s="784" t="str">
        <f>'Airport (international)'!B12</f>
        <v>AP01051</v>
      </c>
      <c r="C45" s="736" t="str">
        <f>'Airport (international)'!$D$3&amp;" - "&amp;'Airport (international)'!$E11&amp;" - "&amp;'Airport (international)'!$F12</f>
        <v>Aerodrome/Heliport - Type of traffic permitted - International/national</v>
      </c>
      <c r="D45" s="785" t="s">
        <v>87</v>
      </c>
    </row>
    <row r="46" spans="2:4" ht="45" x14ac:dyDescent="0.25">
      <c r="B46" s="784" t="str">
        <f>'Airport (international)'!B13</f>
        <v>AP01052</v>
      </c>
      <c r="C46" s="736" t="str">
        <f>'Airport (international)'!$D$3&amp;" - "&amp;'Airport (international)'!$E11&amp;" - "&amp;'Airport (international)'!$F13</f>
        <v>Aerodrome/Heliport - Type of traffic permitted - Instrument flight rules (IFR)/Visual flight rules (VFR)</v>
      </c>
      <c r="D46" s="785" t="str">
        <f>CodelistFlightRules</f>
        <v>IFR,
IFR/VFR,
VFR</v>
      </c>
    </row>
    <row r="47" spans="2:4" ht="75" x14ac:dyDescent="0.25">
      <c r="B47" s="784" t="str">
        <f>'Airport (international)'!B14</f>
        <v>AP01053</v>
      </c>
      <c r="C47" s="736" t="str">
        <f>'Airport (international)'!$D$3&amp;" - "&amp;'Airport (international)'!$E11&amp;" - "&amp;'Airport (international)'!$F14</f>
        <v>Aerodrome/Heliport - Type of traffic permitted - Flight purpose</v>
      </c>
      <c r="D47" s="785" t="s">
        <v>88</v>
      </c>
    </row>
    <row r="48" spans="2:4" ht="30" x14ac:dyDescent="0.25">
      <c r="B48" s="784" t="str">
        <f>'Airport (international)'!B15</f>
        <v>AP01054</v>
      </c>
      <c r="C48" s="736" t="str">
        <f>'Airport (international)'!$D$3&amp;" - "&amp;'Airport (international)'!$E11&amp;" - "&amp;'Airport (international)'!$F15</f>
        <v>Aerodrome/Heliport - Type of traffic permitted - Civil/military</v>
      </c>
      <c r="D48" s="785" t="s">
        <v>89</v>
      </c>
    </row>
    <row r="49" spans="2:6" ht="45" x14ac:dyDescent="0.25">
      <c r="B49" s="784" t="str">
        <f>'Airport (international)'!B57</f>
        <v>AP01170</v>
      </c>
      <c r="C49" s="736" t="str">
        <f>'Airport (international)'!$D$3&amp;" - "&amp;'Airport (international)'!$E57</f>
        <v>Aerodrome/Heliport - Status</v>
      </c>
      <c r="D49" s="785" t="str">
        <f>CodelistStatus</f>
        <v>open,
closed,
abandoned</v>
      </c>
    </row>
    <row r="50" spans="2:6" ht="30" x14ac:dyDescent="0.25">
      <c r="B50" s="784" t="s">
        <v>90</v>
      </c>
      <c r="C50" s="736" t="str">
        <f>'Airport (international)'!$D$99&amp;" - "&amp;'Airport (international)'!$E108&amp;" - "&amp;'Airport (international)'!$F112</f>
        <v>RWY - RWY exit line - Directionality</v>
      </c>
      <c r="D50" s="785" t="s">
        <v>91</v>
      </c>
      <c r="F50" s="748"/>
    </row>
    <row r="51" spans="2:6" x14ac:dyDescent="0.25">
      <c r="B51" s="784" t="str">
        <f>'Airport (international)'!B113</f>
        <v>AP21070</v>
      </c>
      <c r="C51" s="736" t="str">
        <f>'Airport (international)'!$D$99&amp;" - "&amp;'Airport (international)'!$E113</f>
        <v>RWY - Surface type</v>
      </c>
      <c r="D51" s="805" t="str">
        <f t="shared" ref="D51:D57" si="0">CodeListAIXM</f>
        <v>according to AIXM 5.1 specification</v>
      </c>
      <c r="F51" s="747"/>
    </row>
    <row r="52" spans="2:6" x14ac:dyDescent="0.25">
      <c r="B52" s="784" t="str">
        <f>'Airport (international)'!B116</f>
        <v>AP21082</v>
      </c>
      <c r="C52" s="736" t="str">
        <f>'Airport (international)'!$D$99&amp;" - "&amp;'Airport (international)'!$E114&amp;" - "&amp;'Airport (international)'!$F116</f>
        <v>RWY - Strength - Pavement type</v>
      </c>
      <c r="D52" s="805" t="str">
        <f t="shared" si="0"/>
        <v>according to AIXM 5.1 specification</v>
      </c>
    </row>
    <row r="53" spans="2:6" x14ac:dyDescent="0.25">
      <c r="B53" s="784" t="str">
        <f>'Airport (international)'!B117</f>
        <v>AP21083</v>
      </c>
      <c r="C53" s="736" t="str">
        <f>'Airport (international)'!$D$99&amp;" - "&amp;'Airport (international)'!$E114&amp;" - "&amp;'Airport (international)'!$F117</f>
        <v>RWY - Strength - Subgrade category</v>
      </c>
      <c r="D53" s="805" t="str">
        <f t="shared" si="0"/>
        <v>according to AIXM 5.1 specification</v>
      </c>
    </row>
    <row r="54" spans="2:6" x14ac:dyDescent="0.25">
      <c r="B54" s="784" t="str">
        <f>'Airport (international)'!B118</f>
        <v>AP21084</v>
      </c>
      <c r="C54" s="736" t="str">
        <f>'Airport (international)'!$D$99&amp;" - "&amp;'Airport (international)'!$E114&amp;" - "&amp;'Airport (international)'!$F118</f>
        <v>RWY - Strength - Allowable pressure</v>
      </c>
      <c r="D54" s="805" t="str">
        <f t="shared" si="0"/>
        <v>according to AIXM 5.1 specification</v>
      </c>
    </row>
    <row r="55" spans="2:6" x14ac:dyDescent="0.25">
      <c r="B55" s="784" t="str">
        <f>'Airport (international)'!B119</f>
        <v>AP21085</v>
      </c>
      <c r="C55" s="736" t="str">
        <f>'Airport (international)'!$D$99&amp;" - "&amp;'Airport (international)'!$E114&amp;" - "&amp;'Airport (international)'!$F119</f>
        <v>RWY - Strength - Evaluation method</v>
      </c>
      <c r="D55" s="805" t="str">
        <f t="shared" si="0"/>
        <v>according to AIXM 5.1 specification</v>
      </c>
    </row>
    <row r="56" spans="2:6" x14ac:dyDescent="0.25">
      <c r="B56" s="784" t="str">
        <f>'Airport (international)'!B125</f>
        <v>AP21093</v>
      </c>
      <c r="C56" s="736" t="str">
        <f>'Airport (international)'!$D$99&amp;" - "&amp;'Airport (international)'!$E122&amp;" - "&amp;'Airport (international)'!$F125</f>
        <v>RWY - Strip - Surface type</v>
      </c>
      <c r="D56" s="805" t="str">
        <f t="shared" si="0"/>
        <v>according to AIXM 5.1 specification</v>
      </c>
    </row>
    <row r="57" spans="2:6" x14ac:dyDescent="0.25">
      <c r="B57" s="784" t="str">
        <f>'Airport (international)'!B128</f>
        <v>AP21102</v>
      </c>
      <c r="C57" s="736" t="str">
        <f>'Airport (international)'!$D$99&amp;" - "&amp;'Airport (international)'!$E126&amp;" - "&amp;'Airport (international)'!$F128</f>
        <v>RWY - Shoulder - Surface type</v>
      </c>
      <c r="D57" s="805" t="str">
        <f t="shared" si="0"/>
        <v>according to AIXM 5.1 specification</v>
      </c>
    </row>
    <row r="58" spans="2:6" ht="45" customHeight="1" x14ac:dyDescent="0.25">
      <c r="B58" s="784" t="str">
        <f>'Airport (international)'!B153</f>
        <v>AP21180</v>
      </c>
      <c r="C58" s="803" t="str">
        <f>'Airport (international)'!$D$99&amp;" - "&amp;'Airport (international)'!$E153</f>
        <v>RWY - Status</v>
      </c>
      <c r="D58" s="789" t="str">
        <f>CodelistStatus</f>
        <v>open,
closed,
abandoned</v>
      </c>
    </row>
    <row r="59" spans="2:6" x14ac:dyDescent="0.25">
      <c r="B59" s="784" t="str">
        <f>'Airport (international)'!B193</f>
        <v>AP22115</v>
      </c>
      <c r="C59" s="736" t="str">
        <f>'Airport (international)'!$D$155&amp;" - "&amp;'Airport (international)'!$E188&amp;" - "&amp;'Airport (international)'!$F193</f>
        <v>RWY direction - Stopway - Surface type</v>
      </c>
      <c r="D59" s="805" t="str">
        <f>CodeListAIXM</f>
        <v>according to AIXM 5.1 specification</v>
      </c>
    </row>
    <row r="60" spans="2:6" ht="30" x14ac:dyDescent="0.25">
      <c r="B60" s="784" t="str">
        <f>'Airport (international)'!B219</f>
        <v>AP22171</v>
      </c>
      <c r="C60" s="736" t="str">
        <f>'Airport (international)'!$D$155&amp;" - "&amp;'Airport (international)'!$E218&amp;" - "&amp;'Airport (international)'!$F219</f>
        <v>RWY direction - Approach lighting system - Type</v>
      </c>
      <c r="D60" s="805" t="str">
        <f>CodeListAIXM</f>
        <v>according to AIXM 5.1 specification</v>
      </c>
    </row>
    <row r="61" spans="2:6" x14ac:dyDescent="0.25">
      <c r="B61" s="784" t="str">
        <f>'Airport (international)'!B265</f>
        <v>AP41090</v>
      </c>
      <c r="C61" s="736" t="str">
        <f>'Airport (international)'!$D$249&amp;" - "&amp;'Airport (international)'!$E265</f>
        <v>FATO - Surface type</v>
      </c>
      <c r="D61" s="805" t="str">
        <f>CodeListAIXM</f>
        <v>according to AIXM 5.1 specification</v>
      </c>
    </row>
    <row r="62" spans="2:6" x14ac:dyDescent="0.25">
      <c r="B62" s="784" t="str">
        <f>'Airport (international)'!B275</f>
        <v>AP41131</v>
      </c>
      <c r="C62" s="736" t="str">
        <f>'Airport (international)'!$D$249&amp;" - "&amp;'Airport (international)'!$E274&amp;" - "&amp;'Airport (international)'!$F275</f>
        <v>FATO - Approach lighting system - Type</v>
      </c>
      <c r="D62" s="805" t="str">
        <f>CodeListAIXM</f>
        <v>according to AIXM 5.1 specification</v>
      </c>
    </row>
    <row r="63" spans="2:6" ht="45" x14ac:dyDescent="0.25">
      <c r="B63" s="784" t="str">
        <f>'Airport (international)'!B285</f>
        <v>AP41160</v>
      </c>
      <c r="C63" s="736" t="str">
        <f>'Airport (international)'!$D$249&amp;" - "&amp;'Airport (international)'!$E285</f>
        <v>FATO - Status</v>
      </c>
      <c r="D63" s="785" t="str">
        <f>CodelistStatus</f>
        <v>open,
closed,
abandoned</v>
      </c>
    </row>
    <row r="64" spans="2:6" x14ac:dyDescent="0.25">
      <c r="B64" s="784" t="str">
        <f>'Airport (international)'!B299</f>
        <v>AP42070</v>
      </c>
      <c r="C64" s="736" t="str">
        <f>'Airport (international)'!$D$287&amp;" - "&amp;'Airport (international)'!$E299</f>
        <v>TLOF - Surface type</v>
      </c>
      <c r="D64" s="805" t="str">
        <f t="shared" ref="D64:D72" si="1">CodeListAIXM</f>
        <v>according to AIXM 5.1 specification</v>
      </c>
    </row>
    <row r="65" spans="2:4" ht="30" customHeight="1" x14ac:dyDescent="0.25">
      <c r="B65" s="784" t="str">
        <f>'Airport (international)'!B301</f>
        <v>AP42090</v>
      </c>
      <c r="C65" s="736" t="str">
        <f>'Airport (international)'!$D$287&amp;" - "&amp;'Airport (international)'!$E301</f>
        <v>TLOF - Visual-approach slope indicator system type</v>
      </c>
      <c r="D65" s="805" t="str">
        <f t="shared" si="1"/>
        <v>according to AIXM 5.1 specification</v>
      </c>
    </row>
    <row r="66" spans="2:4" x14ac:dyDescent="0.25">
      <c r="B66" s="784" t="str">
        <f>'Airport (international)'!B312</f>
        <v>AP43030</v>
      </c>
      <c r="C66" s="736" t="str">
        <f>'Airport (international)'!$D$309&amp;" - "&amp;'Airport (international)'!$E312</f>
        <v>Safety area - Surface type</v>
      </c>
      <c r="D66" s="805" t="str">
        <f t="shared" si="1"/>
        <v>according to AIXM 5.1 specification</v>
      </c>
    </row>
    <row r="67" spans="2:4" x14ac:dyDescent="0.25">
      <c r="B67" s="784" t="str">
        <f>'Airport (international)'!B320</f>
        <v>AP61030</v>
      </c>
      <c r="C67" s="736" t="str">
        <f>'Airport (international)'!$D$317&amp;" - "&amp;'Airport (international)'!$E320</f>
        <v>Apron - Type</v>
      </c>
      <c r="D67" s="805" t="str">
        <f t="shared" si="1"/>
        <v>according to AIXM 5.1 specification</v>
      </c>
    </row>
    <row r="68" spans="2:4" x14ac:dyDescent="0.25">
      <c r="B68" s="784" t="str">
        <f>'Airport (international)'!B322</f>
        <v>AP61050</v>
      </c>
      <c r="C68" s="736" t="str">
        <f>'Airport (international)'!$D$317&amp;" - "&amp;'Airport (international)'!$E322</f>
        <v>Apron - Surface type</v>
      </c>
      <c r="D68" s="805" t="str">
        <f t="shared" si="1"/>
        <v>according to AIXM 5.1 specification</v>
      </c>
    </row>
    <row r="69" spans="2:4" x14ac:dyDescent="0.25">
      <c r="B69" s="784" t="str">
        <f>'Airport (international)'!B325</f>
        <v>AP61062</v>
      </c>
      <c r="C69" s="736" t="str">
        <f>'Airport (international)'!$D$317&amp;" - "&amp;'Airport (international)'!$E323&amp;" - "&amp;'Airport (international)'!$F325</f>
        <v>Apron - Strength - Pavement type</v>
      </c>
      <c r="D69" s="805" t="str">
        <f t="shared" si="1"/>
        <v>according to AIXM 5.1 specification</v>
      </c>
    </row>
    <row r="70" spans="2:4" x14ac:dyDescent="0.25">
      <c r="B70" s="784" t="str">
        <f>'Airport (international)'!B326</f>
        <v>AP61063</v>
      </c>
      <c r="C70" s="736" t="str">
        <f>'Airport (international)'!$D$317&amp;" - "&amp;'Airport (international)'!$E323&amp;" - "&amp;'Airport (international)'!$F326</f>
        <v>Apron - Strength - Subgrade category</v>
      </c>
      <c r="D70" s="805" t="str">
        <f t="shared" si="1"/>
        <v>according to AIXM 5.1 specification</v>
      </c>
    </row>
    <row r="71" spans="2:4" x14ac:dyDescent="0.25">
      <c r="B71" s="784" t="str">
        <f>'Airport (international)'!B327</f>
        <v>AP61064</v>
      </c>
      <c r="C71" s="736" t="str">
        <f>'Airport (international)'!$D$317&amp;" - "&amp;'Airport (international)'!$E323&amp;" - "&amp;'Airport (international)'!$F327</f>
        <v>Apron - Strength - Allowable pressure</v>
      </c>
      <c r="D71" s="805" t="str">
        <f t="shared" si="1"/>
        <v>according to AIXM 5.1 specification</v>
      </c>
    </row>
    <row r="72" spans="2:4" x14ac:dyDescent="0.25">
      <c r="B72" s="784" t="str">
        <f>'Airport (international)'!B328</f>
        <v>AP61065</v>
      </c>
      <c r="C72" s="736" t="str">
        <f>'Airport (international)'!$D$317&amp;" - "&amp;'Airport (international)'!$E323&amp;" - "&amp;'Airport (international)'!$F328</f>
        <v>Apron - Strength - Evaluation method</v>
      </c>
      <c r="D72" s="805" t="str">
        <f t="shared" si="1"/>
        <v>according to AIXM 5.1 specification</v>
      </c>
    </row>
    <row r="73" spans="2:4" ht="45" x14ac:dyDescent="0.25">
      <c r="B73" s="784" t="str">
        <f>'Airport (international)'!B332</f>
        <v>AP61080</v>
      </c>
      <c r="C73" s="736" t="str">
        <f>'Airport (international)'!$D$317&amp;" - "&amp;'Airport (international)'!$E332</f>
        <v>Apron - Status</v>
      </c>
      <c r="D73" s="785" t="str">
        <f>CodelistStatus</f>
        <v>open,
closed,
abandoned</v>
      </c>
    </row>
    <row r="74" spans="2:4" x14ac:dyDescent="0.25">
      <c r="B74" s="784" t="str">
        <f>'Airport (international)'!B339</f>
        <v>AP62050</v>
      </c>
      <c r="C74" s="736" t="str">
        <f>'Airport (international)'!$D$334&amp;" - "&amp;'Airport (international)'!$E339</f>
        <v>Taxiway - Surface type</v>
      </c>
      <c r="D74" s="805" t="str">
        <f t="shared" ref="D74:D82" si="2">CodeListAIXM</f>
        <v>according to AIXM 5.1 specification</v>
      </c>
    </row>
    <row r="75" spans="2:4" x14ac:dyDescent="0.25">
      <c r="B75" s="784" t="str">
        <f>'Airport (international)'!B342</f>
        <v>AP62062</v>
      </c>
      <c r="C75" s="736" t="str">
        <f>'Airport (international)'!$D$334&amp;" - "&amp;'Airport (international)'!$E340&amp;" - "&amp;'Airport (international)'!$F342</f>
        <v>Taxiway - Strength - Pavement type</v>
      </c>
      <c r="D75" s="805" t="str">
        <f t="shared" si="2"/>
        <v>according to AIXM 5.1 specification</v>
      </c>
    </row>
    <row r="76" spans="2:4" x14ac:dyDescent="0.25">
      <c r="B76" s="784" t="str">
        <f>'Airport (international)'!B343</f>
        <v>AP62063</v>
      </c>
      <c r="C76" s="736" t="str">
        <f>'Airport (international)'!$D$334&amp;" - "&amp;'Airport (international)'!$E340&amp;" - "&amp;'Airport (international)'!$F343</f>
        <v>Taxiway - Strength - Subgrade category</v>
      </c>
      <c r="D76" s="805" t="str">
        <f t="shared" si="2"/>
        <v>according to AIXM 5.1 specification</v>
      </c>
    </row>
    <row r="77" spans="2:4" x14ac:dyDescent="0.25">
      <c r="B77" s="784" t="str">
        <f>'Airport (international)'!B344</f>
        <v>AP62064</v>
      </c>
      <c r="C77" s="736" t="str">
        <f>'Airport (international)'!$D$334&amp;" - "&amp;'Airport (international)'!$E340&amp;" - "&amp;'Airport (international)'!$F344</f>
        <v>Taxiway - Strength - Allowable pressure</v>
      </c>
      <c r="D77" s="805" t="str">
        <f t="shared" si="2"/>
        <v>according to AIXM 5.1 specification</v>
      </c>
    </row>
    <row r="78" spans="2:4" x14ac:dyDescent="0.25">
      <c r="B78" s="784" t="str">
        <f>'Airport (international)'!B345</f>
        <v>AP62065</v>
      </c>
      <c r="C78" s="736" t="str">
        <f>'Airport (international)'!$D$334&amp;" - "&amp;'Airport (international)'!$E340&amp;" - "&amp;'Airport (international)'!$F345</f>
        <v>Taxiway - Strength - Evaluation method</v>
      </c>
      <c r="D78" s="805" t="str">
        <f t="shared" si="2"/>
        <v>according to AIXM 5.1 specification</v>
      </c>
    </row>
    <row r="79" spans="2:4" x14ac:dyDescent="0.25">
      <c r="B79" s="784" t="str">
        <f>'Airport (international)'!B357</f>
        <v>AP62102</v>
      </c>
      <c r="C79" s="736" t="str">
        <f>'Airport (international)'!$D$334&amp;" - "&amp;'Airport (international)'!$E355&amp;" - "&amp;'Airport (international)'!$F357</f>
        <v>Taxiway - Shoulder - Surface type</v>
      </c>
      <c r="D79" s="805" t="str">
        <f t="shared" si="2"/>
        <v>according to AIXM 5.1 specification</v>
      </c>
    </row>
    <row r="80" spans="2:4" x14ac:dyDescent="0.25">
      <c r="B80" s="784" t="str">
        <f>'Airport (international)'!B361</f>
        <v>AP62112</v>
      </c>
      <c r="C80" s="736" t="str">
        <f>'Airport (international)'!$D$334&amp;" - "&amp;'Airport (international)'!$E359&amp;" - "&amp;'Airport (international)'!$F361</f>
        <v>Taxiway - Guidance lines - Colour</v>
      </c>
      <c r="D80" s="805" t="str">
        <f t="shared" si="2"/>
        <v>according to AIXM 5.1 specification</v>
      </c>
    </row>
    <row r="81" spans="2:4" x14ac:dyDescent="0.25">
      <c r="B81" s="784" t="str">
        <f>'Airport (international)'!B362</f>
        <v>AP62113</v>
      </c>
      <c r="C81" s="736" t="str">
        <f>'Airport (international)'!$D$334&amp;" - "&amp;'Airport (international)'!$E359&amp;" - "&amp;'Airport (international)'!$F362</f>
        <v>Taxiway - Guidance lines - Style</v>
      </c>
      <c r="D81" s="805" t="str">
        <f t="shared" si="2"/>
        <v>according to AIXM 5.1 specification</v>
      </c>
    </row>
    <row r="82" spans="2:4" x14ac:dyDescent="0.25">
      <c r="B82" s="784" t="str">
        <f>'Airport (international)'!B365</f>
        <v>AP62116</v>
      </c>
      <c r="C82" s="736" t="str">
        <f>'Airport (international)'!$D$334&amp;" - "&amp;'Airport (international)'!$E359&amp;" - "&amp;'Airport (international)'!$F365</f>
        <v>Taxiway - Guidance lines - Direction</v>
      </c>
      <c r="D82" s="805" t="str">
        <f t="shared" si="2"/>
        <v>according to AIXM 5.1 specification</v>
      </c>
    </row>
    <row r="83" spans="2:4" ht="60" x14ac:dyDescent="0.25">
      <c r="B83" s="784" t="str">
        <f>'Airport (international)'!B390</f>
        <v>AP62184</v>
      </c>
      <c r="C83" s="736" t="str">
        <f>'Airport (international)'!$D$334&amp;" - "&amp;'Airport (international)'!$E386&amp;" - "&amp;'Airport (international)'!$F390</f>
        <v>Taxiway - RWY holding position - Cat stop</v>
      </c>
      <c r="D83" s="785" t="s">
        <v>92</v>
      </c>
    </row>
    <row r="84" spans="2:4" ht="45" x14ac:dyDescent="0.25">
      <c r="B84" s="784" t="str">
        <f>'Airport (international)'!B395</f>
        <v>AP62200</v>
      </c>
      <c r="C84" s="736" t="str">
        <f>'Airport (international)'!$D$334&amp;" - "&amp;'Airport (international)'!$E395</f>
        <v>Taxiway - Status</v>
      </c>
      <c r="D84" s="785" t="str">
        <f>CodelistStatus</f>
        <v>open,
closed,
abandoned</v>
      </c>
    </row>
    <row r="85" spans="2:4" x14ac:dyDescent="0.25">
      <c r="B85" s="784" t="str">
        <f>'Airport (international)'!B402</f>
        <v>AP63050</v>
      </c>
      <c r="C85" s="736" t="str">
        <f>'Airport (international)'!$D$397&amp;" - "&amp;'Airport (international)'!$E402</f>
        <v>Helicopter ground taxiway - Surface type</v>
      </c>
      <c r="D85" s="805" t="str">
        <f>CodeListAIXM</f>
        <v>according to AIXM 5.1 specification</v>
      </c>
    </row>
    <row r="86" spans="2:4" x14ac:dyDescent="0.25">
      <c r="B86" s="784" t="str">
        <f>'Airport (international)'!B415</f>
        <v>AP64050</v>
      </c>
      <c r="C86" s="736" t="str">
        <f>'Airport (international)'!$D$410&amp;" - "&amp;'Airport (international)'!$E415</f>
        <v>Helicopter air taxiway - Surface type</v>
      </c>
      <c r="D86" s="805" t="str">
        <f>CodeListAIXM</f>
        <v>according to AIXM 5.1 specification</v>
      </c>
    </row>
    <row r="87" spans="2:4" ht="30" customHeight="1" x14ac:dyDescent="0.25">
      <c r="B87" s="784" t="str">
        <f>'Airport (international)'!B442</f>
        <v>AP69023</v>
      </c>
      <c r="C87" s="736" t="str">
        <f>'Airport (international)'!$D$437&amp;" - "&amp;'Airport (international)'!$E439&amp;" - "&amp;'Airport (international)'!$F442</f>
        <v>Aircraft stand - Aircraft stand points - Aircraft types</v>
      </c>
      <c r="D87" s="805" t="str">
        <f>CodeListAIXM</f>
        <v>according to AIXM 5.1 specification</v>
      </c>
    </row>
    <row r="88" spans="2:4" ht="30" customHeight="1" x14ac:dyDescent="0.25">
      <c r="B88" s="784" t="str">
        <f>'Airport (international)'!B447</f>
        <v>AP69060</v>
      </c>
      <c r="C88" s="736" t="str">
        <f>'Airport (international)'!$D$437&amp;" - "&amp;'Airport (international)'!$E447</f>
        <v>Aircraft stand - Jetway</v>
      </c>
      <c r="D88" s="785" t="str">
        <f>CodelistYesNo</f>
        <v>yes,
no</v>
      </c>
    </row>
    <row r="89" spans="2:4" ht="30" customHeight="1" x14ac:dyDescent="0.25">
      <c r="B89" s="784" t="str">
        <f>'Airport (international)'!B448</f>
        <v>AP69070</v>
      </c>
      <c r="C89" s="736" t="str">
        <f>'Airport (international)'!$D$437&amp;" - "&amp;'Airport (international)'!$E448</f>
        <v>Aircraft stand - Fuel</v>
      </c>
      <c r="D89" s="785" t="str">
        <f>CodelistYesNo</f>
        <v>yes,
no</v>
      </c>
    </row>
    <row r="90" spans="2:4" ht="30" customHeight="1" x14ac:dyDescent="0.25">
      <c r="B90" s="784" t="str">
        <f>'Airport (international)'!B449</f>
        <v>AP69080</v>
      </c>
      <c r="C90" s="736" t="str">
        <f>'Airport (international)'!$D$437&amp;" - "&amp;'Airport (international)'!$E449</f>
        <v>Aircraft stand - Ground power</v>
      </c>
      <c r="D90" s="785" t="str">
        <f>CodelistYesNo</f>
        <v>yes,
no</v>
      </c>
    </row>
    <row r="91" spans="2:4" ht="30.75" customHeight="1" x14ac:dyDescent="0.25">
      <c r="B91" s="784" t="str">
        <f>'Airport (international)'!B450</f>
        <v>AP69090</v>
      </c>
      <c r="C91" s="736" t="str">
        <f>'Airport (international)'!$D$437&amp;" - "&amp;'Airport (international)'!$E450</f>
        <v>Aircraft stand - Towing</v>
      </c>
      <c r="D91" s="785" t="str">
        <f>CodelistYesNo</f>
        <v>yes,
no</v>
      </c>
    </row>
    <row r="92" spans="2:4" x14ac:dyDescent="0.25">
      <c r="B92" s="784" t="str">
        <f>'Airport (international)'!B452</f>
        <v>AP69110</v>
      </c>
      <c r="C92" s="736" t="str">
        <f>'Airport (international)'!$D$437&amp;" - "&amp;'Airport (international)'!$E452</f>
        <v>Aircraft stand - Surface type</v>
      </c>
      <c r="D92" s="805" t="str">
        <f>CodeListAIXM</f>
        <v>according to AIXM 5.1 specification</v>
      </c>
    </row>
    <row r="93" spans="2:4" x14ac:dyDescent="0.25">
      <c r="B93" s="784" t="str">
        <f>'Airport (international)'!B456</f>
        <v>AP69132</v>
      </c>
      <c r="C93" s="736" t="str">
        <f>'Airport (international)'!$D$437&amp;" - "&amp;'Airport (international)'!$E454&amp;" - "&amp;'Airport (international)'!$F456</f>
        <v>Aircraft stand - Strength - Pavement type</v>
      </c>
      <c r="D93" s="805" t="str">
        <f>CodeListAIXM</f>
        <v>according to AIXM 5.1 specification</v>
      </c>
    </row>
    <row r="94" spans="2:4" x14ac:dyDescent="0.25">
      <c r="B94" s="784" t="str">
        <f>'Airport (international)'!B457</f>
        <v>AP69133</v>
      </c>
      <c r="C94" s="736" t="str">
        <f>'Airport (international)'!$D$437&amp;" - "&amp;'Airport (international)'!$E454&amp;" - "&amp;'Airport (international)'!$F457</f>
        <v>Aircraft stand - Strength - Subgrade category</v>
      </c>
      <c r="D94" s="805" t="str">
        <f>CodeListAIXM</f>
        <v>according to AIXM 5.1 specification</v>
      </c>
    </row>
    <row r="95" spans="2:4" x14ac:dyDescent="0.25">
      <c r="B95" s="784" t="str">
        <f>'Airport (international)'!B458</f>
        <v>AP69134</v>
      </c>
      <c r="C95" s="736" t="str">
        <f>'Airport (international)'!$D$437&amp;" - "&amp;'Airport (international)'!$E454&amp;" - "&amp;'Airport (international)'!$F458</f>
        <v>Aircraft stand - Strength - Allowable pressure</v>
      </c>
      <c r="D95" s="805" t="str">
        <f>CodeListAIXM</f>
        <v>according to AIXM 5.1 specification</v>
      </c>
    </row>
    <row r="96" spans="2:4" x14ac:dyDescent="0.25">
      <c r="B96" s="784" t="str">
        <f>'Airport (international)'!B459</f>
        <v>AP69135</v>
      </c>
      <c r="C96" s="736" t="str">
        <f>'Airport (international)'!$D$437&amp;" - "&amp;'Airport (international)'!$E454&amp;" - "&amp;'Airport (international)'!$F459</f>
        <v>Aircraft stand - Strength - Evaluation method</v>
      </c>
      <c r="D96" s="805" t="str">
        <f>CodeListAIXM</f>
        <v>according to AIXM 5.1 specification</v>
      </c>
    </row>
    <row r="97" spans="2:4" ht="30" x14ac:dyDescent="0.25">
      <c r="B97" s="784" t="str">
        <f>'Airport (international)'!B462</f>
        <v>AP69140</v>
      </c>
      <c r="C97" s="736" t="str">
        <f>'Airport (international)'!$D$437&amp;" - "&amp;'Airport (international)'!$E462</f>
        <v>Aircraft stand - Pushback</v>
      </c>
      <c r="D97" s="785" t="str">
        <f>CodelistYesNo</f>
        <v>yes,
no</v>
      </c>
    </row>
    <row r="98" spans="2:4" ht="30" x14ac:dyDescent="0.25">
      <c r="B98" s="784" t="str">
        <f>'Airport (international)'!B466</f>
        <v>AP69153</v>
      </c>
      <c r="C98" s="736" t="str">
        <f>'Airport (international)'!$D$437&amp;" - "&amp;'Airport (international)'!$E463&amp;" - "&amp;'Airport (international)'!$F466</f>
        <v>Aircraft stand - Stand guidance line - Direction</v>
      </c>
      <c r="D98" s="805" t="str">
        <f>CodeListAIXM</f>
        <v>according to AIXM 5.1 specification</v>
      </c>
    </row>
    <row r="99" spans="2:4" x14ac:dyDescent="0.25">
      <c r="B99" s="784" t="str">
        <f>'Airport (international)'!B469</f>
        <v>AP69156</v>
      </c>
      <c r="C99" s="736" t="str">
        <f>'Airport (international)'!$D$437&amp;" - "&amp;'Airport (international)'!$E463&amp;" - "&amp;'Airport (international)'!$F469</f>
        <v>Aircraft stand - Stand guidance line - Colour</v>
      </c>
      <c r="D99" s="805" t="str">
        <f>CodeListAIXM</f>
        <v>according to AIXM 5.1 specification</v>
      </c>
    </row>
    <row r="100" spans="2:4" x14ac:dyDescent="0.25">
      <c r="B100" s="784" t="str">
        <f>'Airport (international)'!B470</f>
        <v>AP69157</v>
      </c>
      <c r="C100" s="736" t="str">
        <f>'Airport (international)'!$D$437&amp;" - "&amp;'Airport (international)'!$E463&amp;" - "&amp;'Airport (international)'!$F470</f>
        <v>Aircraft stand - Stand guidance line - Style</v>
      </c>
      <c r="D100" s="805" t="str">
        <f>CodeListAIXM</f>
        <v>according to AIXM 5.1 specification</v>
      </c>
    </row>
    <row r="101" spans="2:4" x14ac:dyDescent="0.25">
      <c r="B101" s="784" t="str">
        <f>'Airport (international)'!B477</f>
        <v>AP71030</v>
      </c>
      <c r="C101" s="736" t="str">
        <f>'Airport (international)'!$D$474&amp;" - "&amp;'Airport (international)'!$E477</f>
        <v>De-icing area - Surface type</v>
      </c>
      <c r="D101" s="805" t="str">
        <f>CodeListAIXM</f>
        <v>according to AIXM 5.1 specification</v>
      </c>
    </row>
    <row r="102" spans="2:4" ht="75" x14ac:dyDescent="0.25">
      <c r="B102" s="784" t="str">
        <f>'Airport (international)'!B517</f>
        <v>AP86030</v>
      </c>
      <c r="C102" s="736" t="str">
        <f>'Airport (international)'!$D$514&amp;" - "&amp;'Airport (international)'!$E517</f>
        <v>Buildings - Type</v>
      </c>
      <c r="D102" s="785" t="s">
        <v>93</v>
      </c>
    </row>
    <row r="103" spans="2:4" ht="135" x14ac:dyDescent="0.25">
      <c r="B103" s="784" t="str">
        <f>'Airport (international)'!B522</f>
        <v>AP87030</v>
      </c>
      <c r="C103" s="736" t="str">
        <f>'Airport (international)'!$D$519&amp;" - "&amp;'Airport (international)'!$E522</f>
        <v>Infrastructure - Type</v>
      </c>
      <c r="D103" s="785" t="s">
        <v>94</v>
      </c>
    </row>
    <row r="104" spans="2:4" ht="30.75" thickBot="1" x14ac:dyDescent="0.3">
      <c r="B104" s="790" t="str">
        <f>'Airport (international)'!B527</f>
        <v>AP88030</v>
      </c>
      <c r="C104" s="739" t="str">
        <f>'Airport (international)'!$D$524&amp;" - "&amp;'Airport (international)'!$E527</f>
        <v>Topography - Type</v>
      </c>
      <c r="D104" s="785" t="s">
        <v>95</v>
      </c>
    </row>
    <row r="105" spans="2:4" x14ac:dyDescent="0.25">
      <c r="B105" s="821" t="s">
        <v>96</v>
      </c>
      <c r="C105" s="822"/>
      <c r="D105" s="823"/>
    </row>
    <row r="106" spans="2:4" x14ac:dyDescent="0.25">
      <c r="B106" s="780" t="s">
        <v>23</v>
      </c>
      <c r="C106" s="769" t="s">
        <v>85</v>
      </c>
      <c r="D106" s="781" t="s">
        <v>62</v>
      </c>
    </row>
    <row r="107" spans="2:4" ht="45" x14ac:dyDescent="0.25">
      <c r="B107" s="782" t="str">
        <f>Obstacle!B6</f>
        <v>OB01030</v>
      </c>
      <c r="C107" s="746" t="str">
        <f>Obstacle!$D$3&amp;" - "&amp;Obstacle!$E6</f>
        <v>Obstacle - Geometry type</v>
      </c>
      <c r="D107" s="783" t="s">
        <v>97</v>
      </c>
    </row>
    <row r="108" spans="2:4" x14ac:dyDescent="0.25">
      <c r="B108" s="784" t="str">
        <f>Obstacle!B20</f>
        <v>OB01070</v>
      </c>
      <c r="C108" s="746" t="str">
        <f>Obstacle!$D$3&amp;" - "&amp;Obstacle!$E20</f>
        <v>Obstacle - Type</v>
      </c>
      <c r="D108" s="785" t="str">
        <f>CodeListAIXM</f>
        <v>according to AIXM 5.1 specification</v>
      </c>
    </row>
    <row r="109" spans="2:4" ht="75" x14ac:dyDescent="0.25">
      <c r="B109" s="784" t="str">
        <f>Obstacle!B23</f>
        <v>OB01082</v>
      </c>
      <c r="C109" s="746" t="str">
        <f>Obstacle!$D$3&amp;" - "&amp;Obstacle!$E21&amp;" - "&amp;Obstacle!$F23</f>
        <v>Obstacle - Construction - Status</v>
      </c>
      <c r="D109" s="785" t="s">
        <v>98</v>
      </c>
    </row>
    <row r="110" spans="2:4" ht="60" x14ac:dyDescent="0.25">
      <c r="B110" s="784" t="str">
        <f>Obstacle!B27</f>
        <v>OB01111</v>
      </c>
      <c r="C110" s="746" t="str">
        <f>Obstacle!$D$3&amp;" - "&amp;Obstacle!$E26&amp;" - "&amp;Obstacle!$F27</f>
        <v>Obstacle - Lighting - Type</v>
      </c>
      <c r="D110" s="785" t="s">
        <v>99</v>
      </c>
    </row>
    <row r="111" spans="2:4" x14ac:dyDescent="0.25">
      <c r="B111" s="784" t="str">
        <f>Obstacle!B28</f>
        <v>OB01112</v>
      </c>
      <c r="C111" s="746" t="str">
        <f>Obstacle!$D$3&amp;" - "&amp;Obstacle!$E26&amp;" - "&amp;Obstacle!$F28</f>
        <v>Obstacle - Lighting - Colour</v>
      </c>
      <c r="D111" s="805" t="str">
        <f>CodeListAIXM</f>
        <v>according to AIXM 5.1 specification</v>
      </c>
    </row>
    <row r="112" spans="2:4" ht="30" x14ac:dyDescent="0.25">
      <c r="B112" s="784" t="str">
        <f>Obstacle!B29</f>
        <v>OB01113</v>
      </c>
      <c r="C112" s="746" t="str">
        <f>Obstacle!$D$3&amp;" - "&amp;Obstacle!$E26&amp;" - "&amp;Obstacle!$F29</f>
        <v>Obstacle - Lighting - Synchronised</v>
      </c>
      <c r="D112" s="785" t="str">
        <f>CodelistYesNo</f>
        <v>yes,
no</v>
      </c>
    </row>
    <row r="113" spans="2:4" x14ac:dyDescent="0.25">
      <c r="B113" s="784" t="str">
        <f>Obstacle!B31</f>
        <v>OB01121</v>
      </c>
      <c r="C113" s="746" t="str">
        <f>Obstacle!$D$3&amp;" - "&amp;Obstacle!$E30&amp;" - "&amp;Obstacle!$F31</f>
        <v>Obstacle - Marking - Type</v>
      </c>
      <c r="D113" s="805" t="str">
        <f>CodeListAIXM</f>
        <v>according to AIXM 5.1 specification</v>
      </c>
    </row>
    <row r="114" spans="2:4" x14ac:dyDescent="0.25">
      <c r="B114" s="784" t="str">
        <f>Obstacle!B32</f>
        <v>OB01122</v>
      </c>
      <c r="C114" s="746" t="str">
        <f>Obstacle!$D$3&amp;" - "&amp;Obstacle!$E30&amp;" - "&amp;Obstacle!$F32</f>
        <v>Obstacle - Marking - Colour</v>
      </c>
      <c r="D114" s="805" t="str">
        <f>CodeListAIXM</f>
        <v>according to AIXM 5.1 specification</v>
      </c>
    </row>
    <row r="115" spans="2:4" ht="30" x14ac:dyDescent="0.25">
      <c r="B115" s="784" t="str">
        <f>Obstacle!B35</f>
        <v>OB01150</v>
      </c>
      <c r="C115" s="746" t="str">
        <f>Obstacle!$D$3&amp;" - "&amp;Obstacle!$E35</f>
        <v>Obstacle - DQR compliance</v>
      </c>
      <c r="D115" s="785" t="str">
        <f>CodelistYesNo</f>
        <v>yes,
no</v>
      </c>
    </row>
    <row r="116" spans="2:4" ht="165" x14ac:dyDescent="0.25">
      <c r="B116" s="784" t="str">
        <f>Obstacle!B37</f>
        <v>OB01161</v>
      </c>
      <c r="C116" s="746" t="str">
        <f>Obstacle!$D$3&amp;" - "&amp;Obstacle!$E36&amp;" - "&amp;Obstacle!$F37</f>
        <v>Obstacle - Authority - Bewilligende Behörde</v>
      </c>
      <c r="D116" s="785" t="s">
        <v>100</v>
      </c>
    </row>
    <row r="117" spans="2:4" ht="105" x14ac:dyDescent="0.25">
      <c r="B117" s="784" t="str">
        <f>Obstacle!B38</f>
        <v>OB01162</v>
      </c>
      <c r="C117" s="746" t="str">
        <f>Obstacle!$D$3&amp;" - "&amp;Obstacle!$E36&amp;" - "&amp;Obstacle!$F38</f>
        <v>Obstacle - Authority - Hindernisdefinition gemäß LFG</v>
      </c>
      <c r="D117" s="785" t="s">
        <v>101</v>
      </c>
    </row>
    <row r="118" spans="2:4" x14ac:dyDescent="0.25">
      <c r="B118" s="784" t="str">
        <f>Obstacle!B41</f>
        <v>OB01181</v>
      </c>
      <c r="C118" s="746" t="str">
        <f>Obstacle!$D$3&amp;" - "&amp;Obstacle!$E40&amp;" - "&amp;Obstacle!$F41</f>
        <v>Obstacle - Geographical area - Bundesland</v>
      </c>
      <c r="D118" s="805" t="s">
        <v>102</v>
      </c>
    </row>
    <row r="119" spans="2:4" x14ac:dyDescent="0.25">
      <c r="B119" s="784" t="str">
        <f>Obstacle!B42</f>
        <v>OB01182</v>
      </c>
      <c r="C119" s="746" t="str">
        <f>Obstacle!$D$3&amp;" - "&amp;Obstacle!$E40&amp;" - "&amp;Obstacle!$F42</f>
        <v>Obstacle - Geographical area - Bezirk</v>
      </c>
      <c r="D119" s="805" t="s">
        <v>102</v>
      </c>
    </row>
    <row r="120" spans="2:4" ht="30" x14ac:dyDescent="0.25">
      <c r="B120" s="784" t="str">
        <f>Obstacle!B43</f>
        <v>OB01190</v>
      </c>
      <c r="C120" s="746" t="str">
        <f>Obstacle!$D$3&amp;" - "&amp;Obstacle!$E43</f>
        <v>Obstacle - Mobile</v>
      </c>
      <c r="D120" s="785" t="str">
        <f>CodelistYesNo</f>
        <v>yes,
no</v>
      </c>
    </row>
    <row r="121" spans="2:4" ht="30.75" thickBot="1" x14ac:dyDescent="0.3">
      <c r="B121" s="786" t="str">
        <f>Obstacle!B44</f>
        <v>OB01200</v>
      </c>
      <c r="C121" s="792" t="str">
        <f>Obstacle!$D$3&amp;" - "&amp;Obstacle!$E44</f>
        <v>Obstacle - Frangible</v>
      </c>
      <c r="D121" s="791" t="str">
        <f>CodelistYesNo</f>
        <v>yes,
no</v>
      </c>
    </row>
  </sheetData>
  <mergeCells count="12">
    <mergeCell ref="B105:D105"/>
    <mergeCell ref="B32:C32"/>
    <mergeCell ref="B2:D2"/>
    <mergeCell ref="B12:C12"/>
    <mergeCell ref="B5:D5"/>
    <mergeCell ref="B8:D8"/>
    <mergeCell ref="C10:D10"/>
    <mergeCell ref="C9:D9"/>
    <mergeCell ref="B33:D33"/>
    <mergeCell ref="B42:D42"/>
    <mergeCell ref="B7:C7"/>
    <mergeCell ref="B4:C4"/>
  </mergeCells>
  <pageMargins left="0.7" right="0.7" top="0.75" bottom="0.75" header="0.3" footer="0.3"/>
  <ignoredErrors>
    <ignoredError sqref="D58 D63 D73 D97 D112"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CF3EC-511A-4494-A5DE-B4B14273AB35}">
  <dimension ref="B2:R530"/>
  <sheetViews>
    <sheetView showGridLines="0" tabSelected="1" workbookViewId="0">
      <pane xSplit="6" ySplit="2" topLeftCell="G3" activePane="bottomRight" state="frozen"/>
      <selection pane="topRight" activeCell="F1" sqref="F1"/>
      <selection pane="bottomLeft" activeCell="A3" sqref="A3"/>
      <selection pane="bottomRight"/>
    </sheetView>
  </sheetViews>
  <sheetFormatPr baseColWidth="10" defaultColWidth="11.42578125" defaultRowHeight="15" x14ac:dyDescent="0.25"/>
  <cols>
    <col min="1" max="1" width="2.5703125" style="40" customWidth="1"/>
    <col min="2" max="2" width="9.7109375" style="38" customWidth="1"/>
    <col min="3" max="3" width="5.7109375" style="38" customWidth="1"/>
    <col min="4" max="4" width="20.5703125" style="39" customWidth="1"/>
    <col min="5" max="5" width="19.5703125" style="39" customWidth="1"/>
    <col min="6" max="6" width="19" style="39" customWidth="1"/>
    <col min="7" max="7" width="9.140625" style="38" customWidth="1"/>
    <col min="8" max="8" width="54.85546875" style="39" customWidth="1"/>
    <col min="9" max="9" width="20" style="40" customWidth="1"/>
    <col min="10" max="10" width="18.5703125" style="40" customWidth="1"/>
    <col min="11" max="13" width="11.42578125" style="38"/>
    <col min="14" max="14" width="18.5703125" style="38" customWidth="1"/>
    <col min="15" max="15" width="7.140625" style="38" customWidth="1"/>
    <col min="16" max="16" width="19.42578125" style="40" customWidth="1"/>
    <col min="17" max="17" width="15.140625" style="40" customWidth="1"/>
    <col min="18" max="18" width="13.140625" style="40" bestFit="1" customWidth="1"/>
    <col min="19" max="16384" width="11.42578125" style="40"/>
  </cols>
  <sheetData>
    <row r="2" spans="2:18" x14ac:dyDescent="0.25">
      <c r="B2" s="583" t="s">
        <v>23</v>
      </c>
      <c r="C2" s="687" t="s">
        <v>103</v>
      </c>
      <c r="D2" s="434" t="s">
        <v>3</v>
      </c>
      <c r="E2" s="156" t="s">
        <v>29</v>
      </c>
      <c r="F2" s="435" t="s">
        <v>31</v>
      </c>
      <c r="G2" s="155" t="s">
        <v>33</v>
      </c>
      <c r="H2" s="156" t="s">
        <v>21</v>
      </c>
      <c r="I2" s="157" t="s">
        <v>37</v>
      </c>
      <c r="J2" s="158" t="s">
        <v>39</v>
      </c>
      <c r="K2" s="436" t="s">
        <v>41</v>
      </c>
      <c r="L2" s="437" t="s">
        <v>43</v>
      </c>
      <c r="M2" s="716" t="s">
        <v>45</v>
      </c>
      <c r="N2" s="437" t="s">
        <v>48</v>
      </c>
      <c r="O2" s="438" t="s">
        <v>50</v>
      </c>
      <c r="P2" s="439" t="s">
        <v>53</v>
      </c>
      <c r="Q2" s="440" t="s">
        <v>55</v>
      </c>
      <c r="R2" s="441" t="s">
        <v>57</v>
      </c>
    </row>
    <row r="3" spans="2:18" ht="36" x14ac:dyDescent="0.25">
      <c r="B3" s="79" t="s">
        <v>104</v>
      </c>
      <c r="C3" s="491"/>
      <c r="D3" s="336" t="s">
        <v>105</v>
      </c>
      <c r="E3" s="45"/>
      <c r="F3" s="140"/>
      <c r="G3" s="132"/>
      <c r="H3" s="52" t="s">
        <v>106</v>
      </c>
      <c r="I3" s="47"/>
      <c r="J3" s="53"/>
      <c r="K3" s="46"/>
      <c r="L3" s="48"/>
      <c r="M3" s="48"/>
      <c r="N3" s="48"/>
      <c r="O3" s="49"/>
      <c r="P3" s="50"/>
      <c r="Q3" s="47"/>
      <c r="R3" s="53"/>
    </row>
    <row r="4" spans="2:18" x14ac:dyDescent="0.25">
      <c r="B4" s="54" t="s">
        <v>107</v>
      </c>
      <c r="C4" s="567"/>
      <c r="D4" s="181"/>
      <c r="E4" s="10" t="s">
        <v>108</v>
      </c>
      <c r="F4" s="20"/>
      <c r="G4" s="133"/>
      <c r="H4" s="13" t="s">
        <v>109</v>
      </c>
      <c r="I4" s="14"/>
      <c r="J4" s="55"/>
      <c r="K4" s="12"/>
      <c r="L4" s="17"/>
      <c r="M4" s="17"/>
      <c r="N4" s="17"/>
      <c r="O4" s="18"/>
      <c r="P4" s="19"/>
      <c r="Q4" s="14"/>
      <c r="R4" s="55"/>
    </row>
    <row r="5" spans="2:18" ht="45" customHeight="1" x14ac:dyDescent="0.25">
      <c r="B5" s="54" t="s">
        <v>110</v>
      </c>
      <c r="C5" s="567"/>
      <c r="D5" s="380"/>
      <c r="E5" s="10"/>
      <c r="F5" s="20" t="s">
        <v>111</v>
      </c>
      <c r="G5" s="133" t="s">
        <v>112</v>
      </c>
      <c r="H5" s="13" t="s">
        <v>113</v>
      </c>
      <c r="I5" s="13" t="s">
        <v>114</v>
      </c>
      <c r="J5" s="101" t="s">
        <v>115</v>
      </c>
      <c r="K5" s="12"/>
      <c r="L5" s="17"/>
      <c r="M5" s="17"/>
      <c r="N5" s="17"/>
      <c r="O5" s="117" t="s">
        <v>116</v>
      </c>
      <c r="P5" s="878" t="s">
        <v>117</v>
      </c>
      <c r="Q5" s="891" t="s">
        <v>118</v>
      </c>
      <c r="R5" s="866"/>
    </row>
    <row r="6" spans="2:18" ht="24" x14ac:dyDescent="0.25">
      <c r="B6" s="54" t="s">
        <v>119</v>
      </c>
      <c r="C6" s="567"/>
      <c r="D6" s="380"/>
      <c r="E6" s="10"/>
      <c r="F6" s="20" t="s">
        <v>120</v>
      </c>
      <c r="G6" s="133" t="s">
        <v>112</v>
      </c>
      <c r="H6" s="13" t="s">
        <v>121</v>
      </c>
      <c r="I6" s="13" t="s">
        <v>114</v>
      </c>
      <c r="J6" s="55" t="s">
        <v>122</v>
      </c>
      <c r="K6" s="12"/>
      <c r="L6" s="17"/>
      <c r="M6" s="17"/>
      <c r="N6" s="17"/>
      <c r="O6" s="18" t="s">
        <v>123</v>
      </c>
      <c r="P6" s="880"/>
      <c r="Q6" s="929"/>
      <c r="R6" s="868"/>
    </row>
    <row r="7" spans="2:18" ht="15" customHeight="1" x14ac:dyDescent="0.25">
      <c r="B7" s="56" t="s">
        <v>124</v>
      </c>
      <c r="C7" s="719" t="s">
        <v>125</v>
      </c>
      <c r="D7" s="381"/>
      <c r="E7" s="21"/>
      <c r="F7" s="141" t="s">
        <v>126</v>
      </c>
      <c r="G7" s="94" t="s">
        <v>112</v>
      </c>
      <c r="H7" s="410" t="s">
        <v>127</v>
      </c>
      <c r="I7" s="24"/>
      <c r="J7" s="57" t="s">
        <v>128</v>
      </c>
      <c r="K7" s="22"/>
      <c r="L7" s="25"/>
      <c r="M7" s="25"/>
      <c r="N7" s="25"/>
      <c r="O7" s="26" t="s">
        <v>128</v>
      </c>
      <c r="P7" s="27" t="s">
        <v>128</v>
      </c>
      <c r="Q7" s="24"/>
      <c r="R7" s="57"/>
    </row>
    <row r="8" spans="2:18" ht="225" customHeight="1" x14ac:dyDescent="0.25">
      <c r="B8" s="54" t="s">
        <v>129</v>
      </c>
      <c r="C8" s="567"/>
      <c r="D8" s="380"/>
      <c r="E8" s="10" t="s">
        <v>61</v>
      </c>
      <c r="F8" s="20"/>
      <c r="G8" s="133" t="s">
        <v>112</v>
      </c>
      <c r="H8" s="13" t="s">
        <v>130</v>
      </c>
      <c r="I8" s="14"/>
      <c r="J8" s="101" t="s">
        <v>131</v>
      </c>
      <c r="K8" s="12"/>
      <c r="L8" s="17"/>
      <c r="M8" s="17"/>
      <c r="N8" s="17"/>
      <c r="O8" s="117" t="s">
        <v>116</v>
      </c>
      <c r="P8" s="19" t="s">
        <v>117</v>
      </c>
      <c r="Q8" s="14" t="s">
        <v>118</v>
      </c>
      <c r="R8" s="55"/>
    </row>
    <row r="9" spans="2:18" ht="210" customHeight="1" x14ac:dyDescent="0.25">
      <c r="B9" s="625" t="s">
        <v>132</v>
      </c>
      <c r="C9" s="569"/>
      <c r="D9" s="380"/>
      <c r="E9" s="10" t="s">
        <v>133</v>
      </c>
      <c r="F9" s="20"/>
      <c r="G9" s="133" t="s">
        <v>112</v>
      </c>
      <c r="H9" s="13" t="s">
        <v>134</v>
      </c>
      <c r="I9" s="14"/>
      <c r="J9" s="101" t="s">
        <v>135</v>
      </c>
      <c r="K9" s="12"/>
      <c r="L9" s="17"/>
      <c r="M9" s="17"/>
      <c r="N9" s="17"/>
      <c r="O9" s="18" t="s">
        <v>123</v>
      </c>
      <c r="P9" s="19" t="s">
        <v>117</v>
      </c>
      <c r="Q9" s="14" t="s">
        <v>118</v>
      </c>
      <c r="R9" s="55"/>
    </row>
    <row r="10" spans="2:18" ht="30" x14ac:dyDescent="0.25">
      <c r="B10" s="389" t="s">
        <v>136</v>
      </c>
      <c r="C10" s="691" t="s">
        <v>137</v>
      </c>
      <c r="E10" s="714" t="s">
        <v>33</v>
      </c>
      <c r="F10" s="20"/>
      <c r="G10" s="806" t="str">
        <f>HYPERLINK("#APType","Code list")</f>
        <v>Code list</v>
      </c>
      <c r="H10" s="195" t="s">
        <v>138</v>
      </c>
      <c r="I10" s="14"/>
      <c r="J10" s="101" t="s">
        <v>139</v>
      </c>
      <c r="K10" s="12"/>
      <c r="L10" s="17"/>
      <c r="M10" s="17"/>
      <c r="N10" s="17"/>
      <c r="O10" s="117" t="s">
        <v>116</v>
      </c>
      <c r="P10" s="19" t="s">
        <v>117</v>
      </c>
      <c r="Q10" s="14" t="s">
        <v>118</v>
      </c>
      <c r="R10" s="55"/>
    </row>
    <row r="11" spans="2:18" ht="30" x14ac:dyDescent="0.25">
      <c r="B11" s="626" t="s">
        <v>140</v>
      </c>
      <c r="C11" s="570"/>
      <c r="D11" s="380"/>
      <c r="E11" s="10" t="s">
        <v>141</v>
      </c>
      <c r="F11" s="20"/>
      <c r="G11" s="133"/>
      <c r="H11" s="10"/>
      <c r="I11" s="14"/>
      <c r="J11" s="55"/>
      <c r="K11" s="12"/>
      <c r="L11" s="17"/>
      <c r="M11" s="17"/>
      <c r="N11" s="17"/>
      <c r="O11" s="18"/>
      <c r="P11" s="878" t="s">
        <v>117</v>
      </c>
      <c r="Q11" s="863" t="s">
        <v>118</v>
      </c>
      <c r="R11" s="866"/>
    </row>
    <row r="12" spans="2:18" ht="30" x14ac:dyDescent="0.25">
      <c r="B12" s="54" t="s">
        <v>142</v>
      </c>
      <c r="C12" s="567"/>
      <c r="D12" s="380"/>
      <c r="E12" s="10"/>
      <c r="F12" s="20" t="s">
        <v>143</v>
      </c>
      <c r="G12" s="807" t="str">
        <f>HYPERLINK("#APIntNat","Code list")</f>
        <v>Code list</v>
      </c>
      <c r="H12" s="13" t="s">
        <v>144</v>
      </c>
      <c r="I12" s="14"/>
      <c r="J12" s="55" t="s">
        <v>145</v>
      </c>
      <c r="K12" s="12"/>
      <c r="L12" s="17"/>
      <c r="M12" s="17"/>
      <c r="N12" s="17"/>
      <c r="O12" s="18" t="s">
        <v>123</v>
      </c>
      <c r="P12" s="879"/>
      <c r="Q12" s="864"/>
      <c r="R12" s="867"/>
    </row>
    <row r="13" spans="2:18" ht="45" x14ac:dyDescent="0.25">
      <c r="B13" s="54" t="s">
        <v>146</v>
      </c>
      <c r="C13" s="567"/>
      <c r="D13" s="380"/>
      <c r="E13" s="10"/>
      <c r="F13" s="20" t="s">
        <v>147</v>
      </c>
      <c r="G13" s="807" t="str">
        <f>HYPERLINK("#APIFRVFR","Code list")</f>
        <v>Code list</v>
      </c>
      <c r="H13" s="13" t="s">
        <v>148</v>
      </c>
      <c r="I13" s="14"/>
      <c r="J13" s="101" t="s">
        <v>149</v>
      </c>
      <c r="K13" s="12"/>
      <c r="L13" s="17"/>
      <c r="M13" s="17"/>
      <c r="N13" s="17"/>
      <c r="O13" s="18" t="s">
        <v>123</v>
      </c>
      <c r="P13" s="879"/>
      <c r="Q13" s="864"/>
      <c r="R13" s="867"/>
    </row>
    <row r="14" spans="2:18" ht="30" customHeight="1" x14ac:dyDescent="0.25">
      <c r="B14" s="54" t="s">
        <v>150</v>
      </c>
      <c r="C14" s="715" t="s">
        <v>151</v>
      </c>
      <c r="D14" s="380"/>
      <c r="E14" s="10"/>
      <c r="F14" s="379" t="s">
        <v>152</v>
      </c>
      <c r="G14" s="807" t="str">
        <f>HYPERLINK("#APSchedule","Code list")</f>
        <v>Code list</v>
      </c>
      <c r="H14" s="195" t="s">
        <v>153</v>
      </c>
      <c r="I14" s="14"/>
      <c r="J14" s="55" t="s">
        <v>145</v>
      </c>
      <c r="K14" s="12"/>
      <c r="L14" s="17"/>
      <c r="M14" s="17"/>
      <c r="N14" s="17"/>
      <c r="O14" s="18" t="s">
        <v>123</v>
      </c>
      <c r="P14" s="879"/>
      <c r="Q14" s="864"/>
      <c r="R14" s="867"/>
    </row>
    <row r="15" spans="2:18" ht="24" x14ac:dyDescent="0.25">
      <c r="B15" s="54" t="s">
        <v>154</v>
      </c>
      <c r="C15" s="715" t="s">
        <v>155</v>
      </c>
      <c r="D15" s="380"/>
      <c r="E15" s="10"/>
      <c r="F15" s="20" t="s">
        <v>156</v>
      </c>
      <c r="G15" s="807" t="str">
        <f>HYPERLINK("#APCivMil","Code list")</f>
        <v>Code list</v>
      </c>
      <c r="H15" s="195" t="s">
        <v>157</v>
      </c>
      <c r="I15" s="14"/>
      <c r="J15" s="55" t="s">
        <v>145</v>
      </c>
      <c r="K15" s="12"/>
      <c r="L15" s="17"/>
      <c r="M15" s="17"/>
      <c r="N15" s="17"/>
      <c r="O15" s="18" t="s">
        <v>123</v>
      </c>
      <c r="P15" s="879"/>
      <c r="Q15" s="864"/>
      <c r="R15" s="867"/>
    </row>
    <row r="16" spans="2:18" ht="30" x14ac:dyDescent="0.25">
      <c r="B16" s="54" t="s">
        <v>158</v>
      </c>
      <c r="C16" s="567"/>
      <c r="D16" s="380"/>
      <c r="E16" s="10"/>
      <c r="F16" s="20" t="s">
        <v>159</v>
      </c>
      <c r="G16" s="133" t="s">
        <v>112</v>
      </c>
      <c r="H16" s="13" t="s">
        <v>160</v>
      </c>
      <c r="I16" s="14"/>
      <c r="J16" s="101" t="s">
        <v>161</v>
      </c>
      <c r="K16" s="12"/>
      <c r="L16" s="17"/>
      <c r="M16" s="17"/>
      <c r="N16" s="17"/>
      <c r="O16" s="18" t="s">
        <v>123</v>
      </c>
      <c r="P16" s="880"/>
      <c r="Q16" s="865"/>
      <c r="R16" s="868"/>
    </row>
    <row r="17" spans="2:18" ht="24" x14ac:dyDescent="0.25">
      <c r="B17" s="54" t="s">
        <v>162</v>
      </c>
      <c r="C17" s="567"/>
      <c r="D17" s="380"/>
      <c r="E17" s="10" t="s">
        <v>163</v>
      </c>
      <c r="F17" s="20"/>
      <c r="G17" s="133" t="s">
        <v>112</v>
      </c>
      <c r="H17" s="13" t="s">
        <v>164</v>
      </c>
      <c r="I17" s="24"/>
      <c r="J17" s="55" t="s">
        <v>165</v>
      </c>
      <c r="K17" s="22"/>
      <c r="L17" s="25"/>
      <c r="M17" s="25"/>
      <c r="N17" s="25"/>
      <c r="O17" s="18" t="s">
        <v>123</v>
      </c>
      <c r="P17" s="19" t="s">
        <v>117</v>
      </c>
      <c r="Q17" s="14" t="s">
        <v>118</v>
      </c>
      <c r="R17" s="55"/>
    </row>
    <row r="18" spans="2:18" ht="30" customHeight="1" x14ac:dyDescent="0.25">
      <c r="B18" s="679" t="s">
        <v>166</v>
      </c>
      <c r="C18" s="567"/>
      <c r="D18" s="382"/>
      <c r="E18" s="28" t="s">
        <v>167</v>
      </c>
      <c r="F18" s="32"/>
      <c r="G18" s="134" t="s">
        <v>112</v>
      </c>
      <c r="H18" s="30" t="s">
        <v>168</v>
      </c>
      <c r="I18" s="31"/>
      <c r="J18" s="135" t="s">
        <v>169</v>
      </c>
      <c r="K18" s="29"/>
      <c r="L18" s="33"/>
      <c r="M18" s="33"/>
      <c r="N18" s="33"/>
      <c r="O18" s="34" t="s">
        <v>123</v>
      </c>
      <c r="P18" s="35" t="s">
        <v>117</v>
      </c>
      <c r="Q18" s="31" t="s">
        <v>118</v>
      </c>
      <c r="R18" s="58"/>
    </row>
    <row r="19" spans="2:18" x14ac:dyDescent="0.25">
      <c r="B19" s="389" t="s">
        <v>170</v>
      </c>
      <c r="C19" s="691" t="s">
        <v>171</v>
      </c>
      <c r="D19" s="380"/>
      <c r="E19" s="36" t="s">
        <v>172</v>
      </c>
      <c r="F19" s="20"/>
      <c r="G19" s="136"/>
      <c r="H19" s="195" t="s">
        <v>173</v>
      </c>
      <c r="I19" s="14"/>
      <c r="J19" s="55"/>
      <c r="K19" s="12"/>
      <c r="L19" s="17"/>
      <c r="M19" s="17"/>
      <c r="N19" s="17"/>
      <c r="O19" s="18"/>
      <c r="P19" s="878" t="s">
        <v>117</v>
      </c>
      <c r="Q19" s="863"/>
      <c r="R19" s="866"/>
    </row>
    <row r="20" spans="2:18" ht="30" x14ac:dyDescent="0.25">
      <c r="B20" s="54" t="s">
        <v>174</v>
      </c>
      <c r="C20" s="567"/>
      <c r="D20" s="380"/>
      <c r="E20" s="10"/>
      <c r="F20" s="20" t="s">
        <v>175</v>
      </c>
      <c r="G20" s="133" t="s">
        <v>112</v>
      </c>
      <c r="H20" s="13" t="s">
        <v>176</v>
      </c>
      <c r="I20" s="14"/>
      <c r="J20" s="101" t="s">
        <v>177</v>
      </c>
      <c r="K20" s="12"/>
      <c r="L20" s="17"/>
      <c r="M20" s="17"/>
      <c r="N20" s="17"/>
      <c r="O20" s="18" t="s">
        <v>123</v>
      </c>
      <c r="P20" s="879"/>
      <c r="Q20" s="864"/>
      <c r="R20" s="867"/>
    </row>
    <row r="21" spans="2:18" ht="24" x14ac:dyDescent="0.25">
      <c r="B21" s="54" t="s">
        <v>178</v>
      </c>
      <c r="C21" s="567"/>
      <c r="D21" s="380"/>
      <c r="E21" s="10"/>
      <c r="F21" s="20" t="s">
        <v>179</v>
      </c>
      <c r="G21" s="133" t="s">
        <v>9</v>
      </c>
      <c r="H21" s="13" t="s">
        <v>180</v>
      </c>
      <c r="I21" s="14"/>
      <c r="J21" s="55" t="s">
        <v>181</v>
      </c>
      <c r="K21" s="12"/>
      <c r="L21" s="17"/>
      <c r="M21" s="17"/>
      <c r="N21" s="17"/>
      <c r="O21" s="18" t="s">
        <v>123</v>
      </c>
      <c r="P21" s="879"/>
      <c r="Q21" s="864"/>
      <c r="R21" s="867"/>
    </row>
    <row r="22" spans="2:18" ht="30" x14ac:dyDescent="0.25">
      <c r="B22" s="54" t="s">
        <v>182</v>
      </c>
      <c r="C22" s="567"/>
      <c r="D22" s="380"/>
      <c r="E22" s="10"/>
      <c r="F22" s="20" t="s">
        <v>183</v>
      </c>
      <c r="G22" s="133" t="s">
        <v>9</v>
      </c>
      <c r="H22" s="13" t="s">
        <v>184</v>
      </c>
      <c r="I22" s="14"/>
      <c r="J22" s="55" t="s">
        <v>181</v>
      </c>
      <c r="K22" s="12"/>
      <c r="L22" s="17"/>
      <c r="M22" s="17"/>
      <c r="N22" s="17"/>
      <c r="O22" s="18" t="s">
        <v>123</v>
      </c>
      <c r="P22" s="880"/>
      <c r="Q22" s="865"/>
      <c r="R22" s="868"/>
    </row>
    <row r="23" spans="2:18" x14ac:dyDescent="0.25">
      <c r="B23" s="54" t="s">
        <v>185</v>
      </c>
      <c r="C23" s="567"/>
      <c r="D23" s="380"/>
      <c r="E23" s="10" t="s">
        <v>186</v>
      </c>
      <c r="F23" s="20"/>
      <c r="G23" s="133"/>
      <c r="H23" s="10"/>
      <c r="I23" s="14"/>
      <c r="J23" s="55"/>
      <c r="K23" s="12"/>
      <c r="L23" s="17"/>
      <c r="M23" s="17"/>
      <c r="N23" s="17"/>
      <c r="O23" s="18"/>
      <c r="P23" s="878" t="s">
        <v>118</v>
      </c>
      <c r="Q23" s="863" t="s">
        <v>187</v>
      </c>
      <c r="R23" s="866" t="s">
        <v>117</v>
      </c>
    </row>
    <row r="24" spans="2:18" ht="90" x14ac:dyDescent="0.25">
      <c r="B24" s="54" t="s">
        <v>188</v>
      </c>
      <c r="C24" s="567"/>
      <c r="D24" s="380"/>
      <c r="E24" s="10"/>
      <c r="F24" s="20" t="s">
        <v>189</v>
      </c>
      <c r="G24" s="133" t="s">
        <v>189</v>
      </c>
      <c r="H24" s="13" t="s">
        <v>190</v>
      </c>
      <c r="I24" s="14"/>
      <c r="J24" s="101" t="s">
        <v>191</v>
      </c>
      <c r="K24" s="12" t="s">
        <v>192</v>
      </c>
      <c r="L24" s="17" t="s">
        <v>193</v>
      </c>
      <c r="M24" s="12" t="s">
        <v>194</v>
      </c>
      <c r="N24" s="17" t="s">
        <v>195</v>
      </c>
      <c r="O24" s="18" t="s">
        <v>196</v>
      </c>
      <c r="P24" s="879"/>
      <c r="Q24" s="864"/>
      <c r="R24" s="867"/>
    </row>
    <row r="25" spans="2:18" ht="15" customHeight="1" x14ac:dyDescent="0.25">
      <c r="B25" s="54" t="s">
        <v>197</v>
      </c>
      <c r="C25" s="567"/>
      <c r="D25" s="380"/>
      <c r="E25" s="10"/>
      <c r="F25" s="20" t="s">
        <v>198</v>
      </c>
      <c r="G25" s="133" t="s">
        <v>199</v>
      </c>
      <c r="H25" s="13" t="s">
        <v>200</v>
      </c>
      <c r="I25" s="13" t="s">
        <v>201</v>
      </c>
      <c r="J25" s="55" t="s">
        <v>202</v>
      </c>
      <c r="K25" s="12" t="s">
        <v>192</v>
      </c>
      <c r="L25" s="17" t="s">
        <v>193</v>
      </c>
      <c r="M25" s="12" t="s">
        <v>194</v>
      </c>
      <c r="N25" s="17" t="s">
        <v>195</v>
      </c>
      <c r="O25" s="18" t="s">
        <v>196</v>
      </c>
      <c r="P25" s="880"/>
      <c r="Q25" s="865"/>
      <c r="R25" s="868"/>
    </row>
    <row r="26" spans="2:18" x14ac:dyDescent="0.25">
      <c r="B26" s="389" t="s">
        <v>203</v>
      </c>
      <c r="C26" s="691" t="s">
        <v>171</v>
      </c>
      <c r="D26" s="380"/>
      <c r="E26" s="36" t="s">
        <v>204</v>
      </c>
      <c r="F26" s="20"/>
      <c r="G26" s="133"/>
      <c r="H26" s="10"/>
      <c r="I26" s="14"/>
      <c r="J26" s="858" t="s">
        <v>205</v>
      </c>
      <c r="K26" s="12"/>
      <c r="L26" s="17"/>
      <c r="M26" s="17"/>
      <c r="N26" s="17"/>
      <c r="O26" s="18"/>
      <c r="P26" s="878" t="s">
        <v>206</v>
      </c>
      <c r="Q26" s="863" t="s">
        <v>118</v>
      </c>
      <c r="R26" s="866" t="s">
        <v>117</v>
      </c>
    </row>
    <row r="27" spans="2:18" ht="36" x14ac:dyDescent="0.25">
      <c r="B27" s="54" t="s">
        <v>207</v>
      </c>
      <c r="C27" s="567"/>
      <c r="D27" s="380"/>
      <c r="E27" s="10"/>
      <c r="F27" s="20" t="s">
        <v>208</v>
      </c>
      <c r="G27" s="133" t="s">
        <v>209</v>
      </c>
      <c r="H27" s="13" t="s">
        <v>210</v>
      </c>
      <c r="I27" s="14"/>
      <c r="J27" s="867"/>
      <c r="K27" s="12"/>
      <c r="L27" s="17"/>
      <c r="M27" s="12" t="s">
        <v>211</v>
      </c>
      <c r="N27" s="17"/>
      <c r="O27" s="18" t="s">
        <v>123</v>
      </c>
      <c r="P27" s="879"/>
      <c r="Q27" s="864"/>
      <c r="R27" s="867"/>
    </row>
    <row r="28" spans="2:18" ht="30" x14ac:dyDescent="0.25">
      <c r="B28" s="54" t="s">
        <v>212</v>
      </c>
      <c r="C28" s="567"/>
      <c r="D28" s="380"/>
      <c r="E28" s="10"/>
      <c r="F28" s="20" t="s">
        <v>213</v>
      </c>
      <c r="G28" s="133" t="s">
        <v>209</v>
      </c>
      <c r="H28" s="13" t="s">
        <v>214</v>
      </c>
      <c r="I28" s="14"/>
      <c r="J28" s="868"/>
      <c r="K28" s="12"/>
      <c r="L28" s="17" t="s">
        <v>215</v>
      </c>
      <c r="M28" s="12" t="s">
        <v>211</v>
      </c>
      <c r="N28" s="17"/>
      <c r="O28" s="18" t="s">
        <v>123</v>
      </c>
      <c r="P28" s="880"/>
      <c r="Q28" s="865"/>
      <c r="R28" s="868"/>
    </row>
    <row r="29" spans="2:18" x14ac:dyDescent="0.25">
      <c r="B29" s="54" t="s">
        <v>216</v>
      </c>
      <c r="C29" s="567"/>
      <c r="D29" s="380"/>
      <c r="E29" s="10" t="s">
        <v>217</v>
      </c>
      <c r="F29" s="20"/>
      <c r="G29" s="133"/>
      <c r="H29" s="13" t="s">
        <v>218</v>
      </c>
      <c r="I29" s="14"/>
      <c r="J29" s="858" t="s">
        <v>219</v>
      </c>
      <c r="K29" s="12"/>
      <c r="L29" s="17"/>
      <c r="M29" s="17"/>
      <c r="N29" s="17"/>
      <c r="O29" s="18"/>
      <c r="P29" s="878" t="s">
        <v>220</v>
      </c>
      <c r="Q29" s="863" t="s">
        <v>221</v>
      </c>
      <c r="R29" s="866"/>
    </row>
    <row r="30" spans="2:18" ht="60" customHeight="1" x14ac:dyDescent="0.25">
      <c r="B30" s="54" t="s">
        <v>222</v>
      </c>
      <c r="C30" s="691" t="s">
        <v>223</v>
      </c>
      <c r="D30" s="380"/>
      <c r="E30" s="10"/>
      <c r="F30" s="20" t="s">
        <v>224</v>
      </c>
      <c r="G30" s="133" t="s">
        <v>224</v>
      </c>
      <c r="H30" s="13" t="s">
        <v>225</v>
      </c>
      <c r="I30" s="14"/>
      <c r="J30" s="867"/>
      <c r="K30" s="12" t="s">
        <v>192</v>
      </c>
      <c r="L30" s="37" t="s">
        <v>226</v>
      </c>
      <c r="M30" s="12" t="s">
        <v>227</v>
      </c>
      <c r="N30" s="37" t="s">
        <v>228</v>
      </c>
      <c r="O30" s="18" t="s">
        <v>229</v>
      </c>
      <c r="P30" s="879"/>
      <c r="Q30" s="864"/>
      <c r="R30" s="867"/>
    </row>
    <row r="31" spans="2:18" ht="60" customHeight="1" x14ac:dyDescent="0.25">
      <c r="B31" s="54" t="s">
        <v>230</v>
      </c>
      <c r="C31" s="567"/>
      <c r="D31" s="380"/>
      <c r="E31" s="10"/>
      <c r="F31" s="20" t="s">
        <v>9</v>
      </c>
      <c r="G31" s="133" t="s">
        <v>9</v>
      </c>
      <c r="H31" s="13" t="s">
        <v>231</v>
      </c>
      <c r="I31" s="14"/>
      <c r="J31" s="867"/>
      <c r="K31" s="12"/>
      <c r="L31" s="17"/>
      <c r="M31" s="17"/>
      <c r="N31" s="17"/>
      <c r="O31" s="18" t="s">
        <v>229</v>
      </c>
      <c r="P31" s="879"/>
      <c r="Q31" s="864"/>
      <c r="R31" s="867"/>
    </row>
    <row r="32" spans="2:18" ht="60" customHeight="1" x14ac:dyDescent="0.25">
      <c r="B32" s="54" t="s">
        <v>232</v>
      </c>
      <c r="C32" s="567"/>
      <c r="D32" s="380"/>
      <c r="E32" s="10"/>
      <c r="F32" s="20" t="s">
        <v>233</v>
      </c>
      <c r="G32" s="133" t="s">
        <v>209</v>
      </c>
      <c r="H32" s="13" t="s">
        <v>234</v>
      </c>
      <c r="I32" s="14"/>
      <c r="J32" s="868"/>
      <c r="K32" s="12"/>
      <c r="L32" s="17"/>
      <c r="M32" s="12" t="s">
        <v>227</v>
      </c>
      <c r="N32" s="17"/>
      <c r="O32" s="18" t="s">
        <v>229</v>
      </c>
      <c r="P32" s="880"/>
      <c r="Q32" s="865"/>
      <c r="R32" s="868"/>
    </row>
    <row r="33" spans="2:18" x14ac:dyDescent="0.25">
      <c r="B33" s="54" t="s">
        <v>235</v>
      </c>
      <c r="C33" s="567"/>
      <c r="D33" s="380"/>
      <c r="E33" s="10" t="s">
        <v>236</v>
      </c>
      <c r="F33" s="20"/>
      <c r="G33" s="133"/>
      <c r="H33" s="13" t="s">
        <v>237</v>
      </c>
      <c r="I33" s="14"/>
      <c r="J33" s="55"/>
      <c r="K33" s="12"/>
      <c r="L33" s="17"/>
      <c r="M33" s="17"/>
      <c r="N33" s="17"/>
      <c r="O33" s="18"/>
      <c r="P33" s="878" t="s">
        <v>118</v>
      </c>
      <c r="Q33" s="863" t="s">
        <v>187</v>
      </c>
      <c r="R33" s="866" t="s">
        <v>117</v>
      </c>
    </row>
    <row r="34" spans="2:18" ht="75" x14ac:dyDescent="0.25">
      <c r="B34" s="54" t="s">
        <v>238</v>
      </c>
      <c r="C34" s="567"/>
      <c r="D34" s="380" t="s">
        <v>239</v>
      </c>
      <c r="E34" s="10" t="s">
        <v>239</v>
      </c>
      <c r="F34" s="20" t="s">
        <v>240</v>
      </c>
      <c r="G34" s="133" t="s">
        <v>241</v>
      </c>
      <c r="H34" s="13" t="s">
        <v>242</v>
      </c>
      <c r="I34" s="14" t="s">
        <v>239</v>
      </c>
      <c r="J34" s="101" t="s">
        <v>243</v>
      </c>
      <c r="K34" s="12" t="s">
        <v>244</v>
      </c>
      <c r="L34" s="17" t="s">
        <v>245</v>
      </c>
      <c r="M34" s="12" t="s">
        <v>246</v>
      </c>
      <c r="N34" s="17" t="s">
        <v>247</v>
      </c>
      <c r="O34" s="18" t="s">
        <v>196</v>
      </c>
      <c r="P34" s="879"/>
      <c r="Q34" s="864"/>
      <c r="R34" s="867"/>
    </row>
    <row r="35" spans="2:18" x14ac:dyDescent="0.25">
      <c r="B35" s="54" t="s">
        <v>248</v>
      </c>
      <c r="C35" s="567"/>
      <c r="D35" s="383" t="s">
        <v>239</v>
      </c>
      <c r="E35" s="10" t="s">
        <v>239</v>
      </c>
      <c r="F35" s="20" t="s">
        <v>249</v>
      </c>
      <c r="G35" s="133" t="s">
        <v>112</v>
      </c>
      <c r="H35" s="13" t="s">
        <v>250</v>
      </c>
      <c r="I35" s="14" t="s">
        <v>239</v>
      </c>
      <c r="J35" s="55" t="s">
        <v>251</v>
      </c>
      <c r="K35" s="12" t="s">
        <v>239</v>
      </c>
      <c r="L35" s="17" t="s">
        <v>239</v>
      </c>
      <c r="M35" s="17" t="s">
        <v>239</v>
      </c>
      <c r="N35" s="17" t="s">
        <v>239</v>
      </c>
      <c r="O35" s="18" t="s">
        <v>123</v>
      </c>
      <c r="P35" s="879"/>
      <c r="Q35" s="864"/>
      <c r="R35" s="867"/>
    </row>
    <row r="36" spans="2:18" ht="24" x14ac:dyDescent="0.25">
      <c r="B36" s="54" t="s">
        <v>252</v>
      </c>
      <c r="C36" s="567"/>
      <c r="D36" s="380" t="s">
        <v>239</v>
      </c>
      <c r="E36" s="10" t="s">
        <v>239</v>
      </c>
      <c r="F36" s="20" t="s">
        <v>253</v>
      </c>
      <c r="G36" s="133" t="s">
        <v>112</v>
      </c>
      <c r="H36" s="13" t="s">
        <v>254</v>
      </c>
      <c r="I36" s="14" t="s">
        <v>239</v>
      </c>
      <c r="J36" s="55" t="s">
        <v>255</v>
      </c>
      <c r="K36" s="12" t="s">
        <v>239</v>
      </c>
      <c r="L36" s="17" t="s">
        <v>239</v>
      </c>
      <c r="M36" s="17" t="s">
        <v>239</v>
      </c>
      <c r="N36" s="17" t="s">
        <v>239</v>
      </c>
      <c r="O36" s="18" t="s">
        <v>123</v>
      </c>
      <c r="P36" s="879"/>
      <c r="Q36" s="864"/>
      <c r="R36" s="867"/>
    </row>
    <row r="37" spans="2:18" ht="24" x14ac:dyDescent="0.25">
      <c r="B37" s="625" t="s">
        <v>256</v>
      </c>
      <c r="C37" s="648"/>
      <c r="D37" s="380" t="s">
        <v>239</v>
      </c>
      <c r="E37" s="122" t="s">
        <v>239</v>
      </c>
      <c r="F37" s="142" t="s">
        <v>257</v>
      </c>
      <c r="G37" s="137" t="s">
        <v>257</v>
      </c>
      <c r="H37" s="124" t="s">
        <v>258</v>
      </c>
      <c r="I37" s="105" t="s">
        <v>239</v>
      </c>
      <c r="J37" s="127" t="s">
        <v>255</v>
      </c>
      <c r="K37" s="123" t="s">
        <v>239</v>
      </c>
      <c r="L37" s="107" t="s">
        <v>239</v>
      </c>
      <c r="M37" s="107" t="s">
        <v>239</v>
      </c>
      <c r="N37" s="107" t="s">
        <v>239</v>
      </c>
      <c r="O37" s="125" t="s">
        <v>123</v>
      </c>
      <c r="P37" s="880"/>
      <c r="Q37" s="865"/>
      <c r="R37" s="868"/>
    </row>
    <row r="38" spans="2:18" ht="24" x14ac:dyDescent="0.25">
      <c r="B38" s="389" t="s">
        <v>259</v>
      </c>
      <c r="C38" s="691" t="s">
        <v>137</v>
      </c>
      <c r="D38" s="380"/>
      <c r="E38" s="36" t="s">
        <v>260</v>
      </c>
      <c r="F38" s="142"/>
      <c r="G38" s="365" t="s">
        <v>261</v>
      </c>
      <c r="H38" s="195" t="s">
        <v>262</v>
      </c>
      <c r="I38" s="105"/>
      <c r="J38" s="127" t="s">
        <v>263</v>
      </c>
      <c r="K38" s="123"/>
      <c r="L38" s="107"/>
      <c r="M38" s="107"/>
      <c r="N38" s="107"/>
      <c r="O38" s="125" t="s">
        <v>123</v>
      </c>
      <c r="P38" s="126" t="s">
        <v>118</v>
      </c>
      <c r="Q38" s="105"/>
      <c r="R38" s="127" t="s">
        <v>117</v>
      </c>
    </row>
    <row r="39" spans="2:18" ht="15" customHeight="1" x14ac:dyDescent="0.25">
      <c r="B39" s="389" t="s">
        <v>264</v>
      </c>
      <c r="C39" s="691" t="s">
        <v>137</v>
      </c>
      <c r="D39" s="347"/>
      <c r="E39" s="374" t="s">
        <v>265</v>
      </c>
      <c r="F39" s="143"/>
      <c r="G39" s="631"/>
      <c r="H39" s="375" t="s">
        <v>266</v>
      </c>
      <c r="I39" s="129"/>
      <c r="J39" s="431"/>
      <c r="K39" s="368"/>
      <c r="L39" s="432"/>
      <c r="M39" s="432"/>
      <c r="N39" s="432"/>
      <c r="O39" s="130"/>
      <c r="P39" s="131"/>
      <c r="Q39" s="129"/>
      <c r="R39" s="431"/>
    </row>
    <row r="40" spans="2:18" ht="15" customHeight="1" x14ac:dyDescent="0.25">
      <c r="B40" s="502" t="s">
        <v>267</v>
      </c>
      <c r="C40" s="691" t="s">
        <v>137</v>
      </c>
      <c r="D40" s="347"/>
      <c r="E40" s="377"/>
      <c r="F40" s="379" t="s">
        <v>260</v>
      </c>
      <c r="G40" s="365" t="s">
        <v>268</v>
      </c>
      <c r="H40" s="378" t="s">
        <v>269</v>
      </c>
      <c r="I40" s="129"/>
      <c r="J40" s="431" t="s">
        <v>270</v>
      </c>
      <c r="K40" s="368"/>
      <c r="L40" s="432"/>
      <c r="M40" s="432"/>
      <c r="N40" s="432"/>
      <c r="O40" s="369" t="s">
        <v>123</v>
      </c>
      <c r="P40" s="126" t="s">
        <v>118</v>
      </c>
      <c r="Q40" s="105"/>
      <c r="R40" s="127" t="s">
        <v>117</v>
      </c>
    </row>
    <row r="41" spans="2:18" ht="30" x14ac:dyDescent="0.25">
      <c r="B41" s="502" t="s">
        <v>271</v>
      </c>
      <c r="C41" s="691" t="s">
        <v>137</v>
      </c>
      <c r="D41" s="347"/>
      <c r="E41" s="377"/>
      <c r="F41" s="379" t="s">
        <v>272</v>
      </c>
      <c r="G41" s="365" t="s">
        <v>268</v>
      </c>
      <c r="H41" s="378" t="s">
        <v>273</v>
      </c>
      <c r="I41" s="129"/>
      <c r="J41" s="431" t="s">
        <v>274</v>
      </c>
      <c r="K41" s="368"/>
      <c r="L41" s="432"/>
      <c r="M41" s="432"/>
      <c r="N41" s="432"/>
      <c r="O41" s="369" t="s">
        <v>123</v>
      </c>
      <c r="P41" s="126" t="s">
        <v>118</v>
      </c>
      <c r="Q41" s="105"/>
      <c r="R41" s="127" t="s">
        <v>117</v>
      </c>
    </row>
    <row r="42" spans="2:18" ht="15" customHeight="1" x14ac:dyDescent="0.25">
      <c r="B42" s="502" t="s">
        <v>275</v>
      </c>
      <c r="C42" s="691" t="s">
        <v>137</v>
      </c>
      <c r="D42" s="347"/>
      <c r="E42" s="377"/>
      <c r="F42" s="379" t="s">
        <v>276</v>
      </c>
      <c r="G42" s="365" t="s">
        <v>268</v>
      </c>
      <c r="H42" s="378" t="s">
        <v>277</v>
      </c>
      <c r="I42" s="129"/>
      <c r="J42" s="431" t="s">
        <v>278</v>
      </c>
      <c r="K42" s="368"/>
      <c r="L42" s="432"/>
      <c r="M42" s="432"/>
      <c r="N42" s="432"/>
      <c r="O42" s="369" t="s">
        <v>123</v>
      </c>
      <c r="P42" s="126" t="s">
        <v>118</v>
      </c>
      <c r="Q42" s="105"/>
      <c r="R42" s="127" t="s">
        <v>117</v>
      </c>
    </row>
    <row r="43" spans="2:18" x14ac:dyDescent="0.25">
      <c r="B43" s="502" t="s">
        <v>279</v>
      </c>
      <c r="C43" s="691" t="s">
        <v>137</v>
      </c>
      <c r="D43" s="347"/>
      <c r="E43" s="377"/>
      <c r="F43" s="379" t="s">
        <v>280</v>
      </c>
      <c r="G43" s="365" t="s">
        <v>268</v>
      </c>
      <c r="H43" s="378" t="s">
        <v>281</v>
      </c>
      <c r="I43" s="129"/>
      <c r="J43" s="431" t="s">
        <v>282</v>
      </c>
      <c r="K43" s="368"/>
      <c r="L43" s="432"/>
      <c r="M43" s="432"/>
      <c r="N43" s="432"/>
      <c r="O43" s="369" t="s">
        <v>123</v>
      </c>
      <c r="P43" s="131" t="s">
        <v>221</v>
      </c>
      <c r="Q43" s="129"/>
      <c r="R43" s="431"/>
    </row>
    <row r="44" spans="2:18" ht="30" x14ac:dyDescent="0.25">
      <c r="B44" s="502" t="s">
        <v>283</v>
      </c>
      <c r="C44" s="691" t="s">
        <v>137</v>
      </c>
      <c r="D44" s="347"/>
      <c r="E44" s="377"/>
      <c r="F44" s="379" t="s">
        <v>284</v>
      </c>
      <c r="G44" s="365" t="s">
        <v>268</v>
      </c>
      <c r="H44" s="378" t="s">
        <v>285</v>
      </c>
      <c r="I44" s="129"/>
      <c r="J44" s="431" t="s">
        <v>286</v>
      </c>
      <c r="K44" s="368"/>
      <c r="L44" s="432"/>
      <c r="M44" s="432"/>
      <c r="N44" s="432"/>
      <c r="O44" s="369" t="s">
        <v>123</v>
      </c>
      <c r="P44" s="131" t="s">
        <v>221</v>
      </c>
      <c r="Q44" s="129"/>
      <c r="R44" s="431"/>
    </row>
    <row r="45" spans="2:18" x14ac:dyDescent="0.25">
      <c r="B45" s="502" t="s">
        <v>287</v>
      </c>
      <c r="C45" s="691" t="s">
        <v>137</v>
      </c>
      <c r="D45" s="347"/>
      <c r="E45" s="377"/>
      <c r="F45" s="379" t="s">
        <v>288</v>
      </c>
      <c r="G45" s="365" t="s">
        <v>268</v>
      </c>
      <c r="H45" s="378" t="s">
        <v>289</v>
      </c>
      <c r="I45" s="129"/>
      <c r="J45" s="431" t="s">
        <v>290</v>
      </c>
      <c r="K45" s="368"/>
      <c r="L45" s="432"/>
      <c r="M45" s="432"/>
      <c r="N45" s="432"/>
      <c r="O45" s="369" t="s">
        <v>123</v>
      </c>
      <c r="P45" s="131" t="s">
        <v>206</v>
      </c>
      <c r="Q45" s="129"/>
      <c r="R45" s="431"/>
    </row>
    <row r="46" spans="2:18" x14ac:dyDescent="0.25">
      <c r="B46" s="502" t="s">
        <v>291</v>
      </c>
      <c r="C46" s="691" t="s">
        <v>137</v>
      </c>
      <c r="D46" s="347"/>
      <c r="E46" s="377"/>
      <c r="F46" s="379" t="s">
        <v>292</v>
      </c>
      <c r="G46" s="365" t="s">
        <v>268</v>
      </c>
      <c r="H46" s="378" t="s">
        <v>293</v>
      </c>
      <c r="I46" s="129"/>
      <c r="J46" s="431" t="s">
        <v>294</v>
      </c>
      <c r="K46" s="368"/>
      <c r="L46" s="432"/>
      <c r="M46" s="432"/>
      <c r="N46" s="432"/>
      <c r="O46" s="369" t="s">
        <v>123</v>
      </c>
      <c r="P46" s="131" t="s">
        <v>295</v>
      </c>
      <c r="Q46" s="129" t="s">
        <v>296</v>
      </c>
      <c r="R46" s="431"/>
    </row>
    <row r="47" spans="2:18" x14ac:dyDescent="0.25">
      <c r="B47" s="502" t="s">
        <v>297</v>
      </c>
      <c r="C47" s="691" t="s">
        <v>137</v>
      </c>
      <c r="D47" s="347"/>
      <c r="E47" s="377"/>
      <c r="F47" s="379" t="s">
        <v>298</v>
      </c>
      <c r="G47" s="365" t="s">
        <v>268</v>
      </c>
      <c r="H47" s="378" t="s">
        <v>299</v>
      </c>
      <c r="I47" s="129"/>
      <c r="J47" s="431" t="s">
        <v>300</v>
      </c>
      <c r="K47" s="368"/>
      <c r="L47" s="432"/>
      <c r="M47" s="432"/>
      <c r="N47" s="432"/>
      <c r="O47" s="369" t="s">
        <v>123</v>
      </c>
      <c r="P47" s="126" t="s">
        <v>118</v>
      </c>
      <c r="Q47" s="105"/>
      <c r="R47" s="127" t="s">
        <v>117</v>
      </c>
    </row>
    <row r="48" spans="2:18" x14ac:dyDescent="0.25">
      <c r="B48" s="502" t="s">
        <v>301</v>
      </c>
      <c r="C48" s="691" t="s">
        <v>137</v>
      </c>
      <c r="D48" s="347"/>
      <c r="E48" s="377"/>
      <c r="F48" s="379" t="s">
        <v>302</v>
      </c>
      <c r="G48" s="365" t="s">
        <v>268</v>
      </c>
      <c r="H48" s="378" t="s">
        <v>303</v>
      </c>
      <c r="I48" s="129"/>
      <c r="J48" s="431" t="s">
        <v>304</v>
      </c>
      <c r="K48" s="368"/>
      <c r="L48" s="432"/>
      <c r="M48" s="432"/>
      <c r="N48" s="432"/>
      <c r="O48" s="369" t="s">
        <v>123</v>
      </c>
      <c r="P48" s="126" t="s">
        <v>118</v>
      </c>
      <c r="Q48" s="105"/>
      <c r="R48" s="127" t="s">
        <v>117</v>
      </c>
    </row>
    <row r="49" spans="2:18" x14ac:dyDescent="0.25">
      <c r="B49" s="502" t="s">
        <v>305</v>
      </c>
      <c r="C49" s="691" t="s">
        <v>137</v>
      </c>
      <c r="D49" s="347"/>
      <c r="E49" s="377"/>
      <c r="F49" s="379" t="s">
        <v>306</v>
      </c>
      <c r="G49" s="365" t="s">
        <v>268</v>
      </c>
      <c r="H49" s="378" t="s">
        <v>307</v>
      </c>
      <c r="I49" s="129"/>
      <c r="J49" s="431" t="s">
        <v>308</v>
      </c>
      <c r="K49" s="368"/>
      <c r="L49" s="432"/>
      <c r="M49" s="432"/>
      <c r="N49" s="432"/>
      <c r="O49" s="369" t="s">
        <v>123</v>
      </c>
      <c r="P49" s="126" t="s">
        <v>118</v>
      </c>
      <c r="Q49" s="105"/>
      <c r="R49" s="127" t="s">
        <v>117</v>
      </c>
    </row>
    <row r="50" spans="2:18" x14ac:dyDescent="0.25">
      <c r="B50" s="502" t="s">
        <v>309</v>
      </c>
      <c r="C50" s="691" t="s">
        <v>137</v>
      </c>
      <c r="D50" s="347"/>
      <c r="E50" s="377"/>
      <c r="F50" s="379" t="s">
        <v>310</v>
      </c>
      <c r="G50" s="365" t="s">
        <v>268</v>
      </c>
      <c r="H50" s="378" t="s">
        <v>311</v>
      </c>
      <c r="I50" s="129"/>
      <c r="J50" s="431" t="s">
        <v>312</v>
      </c>
      <c r="K50" s="368"/>
      <c r="L50" s="432"/>
      <c r="M50" s="432"/>
      <c r="N50" s="432"/>
      <c r="O50" s="369" t="s">
        <v>123</v>
      </c>
      <c r="P50" s="126" t="s">
        <v>118</v>
      </c>
      <c r="Q50" s="105"/>
      <c r="R50" s="127" t="s">
        <v>117</v>
      </c>
    </row>
    <row r="51" spans="2:18" ht="60" x14ac:dyDescent="0.25">
      <c r="B51" s="502" t="s">
        <v>313</v>
      </c>
      <c r="C51" s="691" t="s">
        <v>137</v>
      </c>
      <c r="D51" s="347"/>
      <c r="E51" s="377"/>
      <c r="F51" s="379" t="s">
        <v>314</v>
      </c>
      <c r="G51" s="365" t="s">
        <v>112</v>
      </c>
      <c r="H51" s="378" t="s">
        <v>315</v>
      </c>
      <c r="I51" s="129"/>
      <c r="J51" s="431" t="s">
        <v>316</v>
      </c>
      <c r="K51" s="368"/>
      <c r="L51" s="432"/>
      <c r="M51" s="432"/>
      <c r="N51" s="432"/>
      <c r="O51" s="369" t="s">
        <v>123</v>
      </c>
      <c r="P51" s="347" t="s">
        <v>317</v>
      </c>
      <c r="Q51" s="129"/>
      <c r="R51" s="127" t="s">
        <v>117</v>
      </c>
    </row>
    <row r="52" spans="2:18" ht="30" x14ac:dyDescent="0.25">
      <c r="B52" s="502" t="s">
        <v>318</v>
      </c>
      <c r="C52" s="691" t="s">
        <v>319</v>
      </c>
      <c r="D52" s="347"/>
      <c r="E52" s="667" t="s">
        <v>320</v>
      </c>
      <c r="F52" s="143"/>
      <c r="G52" s="631"/>
      <c r="H52" s="668" t="s">
        <v>321</v>
      </c>
      <c r="I52" s="131"/>
      <c r="J52" s="431"/>
      <c r="K52" s="368"/>
      <c r="L52" s="432"/>
      <c r="M52" s="432"/>
      <c r="N52" s="432"/>
      <c r="O52" s="130"/>
      <c r="P52" s="910" t="s">
        <v>118</v>
      </c>
      <c r="Q52" s="911" t="s">
        <v>187</v>
      </c>
      <c r="R52" s="912" t="s">
        <v>117</v>
      </c>
    </row>
    <row r="53" spans="2:18" x14ac:dyDescent="0.25">
      <c r="B53" s="389" t="s">
        <v>322</v>
      </c>
      <c r="C53" s="691" t="s">
        <v>319</v>
      </c>
      <c r="D53" s="347"/>
      <c r="E53" s="128"/>
      <c r="F53" s="147" t="s">
        <v>323</v>
      </c>
      <c r="G53" s="162" t="s">
        <v>324</v>
      </c>
      <c r="H53" s="376" t="s">
        <v>325</v>
      </c>
      <c r="I53" s="129"/>
      <c r="J53" s="152" t="s">
        <v>326</v>
      </c>
      <c r="K53" s="123"/>
      <c r="L53" s="17"/>
      <c r="M53" s="17" t="s">
        <v>327</v>
      </c>
      <c r="N53" s="123"/>
      <c r="O53" s="130" t="s">
        <v>196</v>
      </c>
      <c r="P53" s="913"/>
      <c r="Q53" s="872"/>
      <c r="R53" s="873"/>
    </row>
    <row r="54" spans="2:18" ht="30" x14ac:dyDescent="0.25">
      <c r="B54" s="389" t="s">
        <v>328</v>
      </c>
      <c r="C54" s="691" t="s">
        <v>137</v>
      </c>
      <c r="D54" s="361"/>
      <c r="E54" s="159" t="s">
        <v>329</v>
      </c>
      <c r="F54" s="653"/>
      <c r="G54" s="630"/>
      <c r="H54" s="194" t="s">
        <v>330</v>
      </c>
      <c r="I54" s="119"/>
      <c r="J54" s="656"/>
      <c r="K54" s="153"/>
      <c r="L54" s="416"/>
      <c r="M54" s="153"/>
      <c r="N54" s="153"/>
      <c r="O54" s="120"/>
      <c r="P54" s="910" t="s">
        <v>118</v>
      </c>
      <c r="Q54" s="911" t="s">
        <v>187</v>
      </c>
      <c r="R54" s="912" t="s">
        <v>117</v>
      </c>
    </row>
    <row r="55" spans="2:18" ht="60" x14ac:dyDescent="0.25">
      <c r="B55" s="389" t="s">
        <v>331</v>
      </c>
      <c r="C55" s="691" t="s">
        <v>137</v>
      </c>
      <c r="D55" s="380"/>
      <c r="E55" s="149"/>
      <c r="F55" s="160" t="s">
        <v>323</v>
      </c>
      <c r="G55" s="163" t="s">
        <v>324</v>
      </c>
      <c r="H55" s="194" t="s">
        <v>332</v>
      </c>
      <c r="I55" s="150"/>
      <c r="J55" s="445" t="s">
        <v>333</v>
      </c>
      <c r="K55" s="123"/>
      <c r="L55" s="17"/>
      <c r="M55" s="17" t="s">
        <v>327</v>
      </c>
      <c r="N55" s="328"/>
      <c r="O55" s="151" t="s">
        <v>196</v>
      </c>
      <c r="P55" s="879"/>
      <c r="Q55" s="864"/>
      <c r="R55" s="867"/>
    </row>
    <row r="56" spans="2:18" ht="30" x14ac:dyDescent="0.25">
      <c r="B56" s="389" t="s">
        <v>334</v>
      </c>
      <c r="C56" s="691" t="s">
        <v>137</v>
      </c>
      <c r="D56" s="347"/>
      <c r="E56" s="128"/>
      <c r="F56" s="367" t="s">
        <v>314</v>
      </c>
      <c r="G56" s="363" t="s">
        <v>112</v>
      </c>
      <c r="H56" s="364" t="s">
        <v>335</v>
      </c>
      <c r="I56" s="129"/>
      <c r="J56" s="657" t="s">
        <v>128</v>
      </c>
      <c r="K56" s="368"/>
      <c r="L56" s="432"/>
      <c r="M56" s="368"/>
      <c r="N56" s="368"/>
      <c r="O56" s="369" t="s">
        <v>336</v>
      </c>
      <c r="P56" s="913"/>
      <c r="Q56" s="872"/>
      <c r="R56" s="873"/>
    </row>
    <row r="57" spans="2:18" ht="60" x14ac:dyDescent="0.25">
      <c r="B57" s="389" t="s">
        <v>337</v>
      </c>
      <c r="C57" s="691" t="s">
        <v>137</v>
      </c>
      <c r="D57" s="682"/>
      <c r="E57" s="403" t="s">
        <v>338</v>
      </c>
      <c r="F57" s="404"/>
      <c r="G57" s="808" t="str">
        <f>HYPERLINK("#APStatus","Code list")</f>
        <v>Code list</v>
      </c>
      <c r="H57" s="405" t="s">
        <v>339</v>
      </c>
      <c r="I57" s="129"/>
      <c r="J57" s="445" t="s">
        <v>340</v>
      </c>
      <c r="K57" s="271"/>
      <c r="L57" s="658"/>
      <c r="M57" s="658"/>
      <c r="N57" s="658"/>
      <c r="O57" s="412" t="s">
        <v>123</v>
      </c>
      <c r="P57" s="126" t="s">
        <v>118</v>
      </c>
      <c r="Q57" s="105" t="s">
        <v>187</v>
      </c>
      <c r="R57" s="127" t="s">
        <v>117</v>
      </c>
    </row>
    <row r="58" spans="2:18" ht="75" x14ac:dyDescent="0.25">
      <c r="B58" s="524" t="s">
        <v>341</v>
      </c>
      <c r="C58" s="693" t="s">
        <v>137</v>
      </c>
      <c r="D58" s="373"/>
      <c r="E58" s="372" t="s">
        <v>314</v>
      </c>
      <c r="F58" s="92"/>
      <c r="G58" s="164" t="s">
        <v>112</v>
      </c>
      <c r="H58" s="370" t="s">
        <v>342</v>
      </c>
      <c r="I58" s="138"/>
      <c r="J58" s="411" t="s">
        <v>343</v>
      </c>
      <c r="K58" s="154"/>
      <c r="L58" s="642"/>
      <c r="M58" s="154"/>
      <c r="N58" s="154"/>
      <c r="O58" s="172" t="s">
        <v>123</v>
      </c>
      <c r="P58" s="373" t="s">
        <v>344</v>
      </c>
      <c r="Q58" s="138"/>
      <c r="R58" s="139" t="s">
        <v>117</v>
      </c>
    </row>
    <row r="59" spans="2:18" ht="30" x14ac:dyDescent="0.25">
      <c r="B59" s="145" t="s">
        <v>345</v>
      </c>
      <c r="C59" s="694" t="s">
        <v>125</v>
      </c>
      <c r="D59" s="580" t="s">
        <v>346</v>
      </c>
      <c r="E59" s="69" t="s">
        <v>239</v>
      </c>
      <c r="F59" s="70" t="s">
        <v>239</v>
      </c>
      <c r="G59" s="71" t="s">
        <v>239</v>
      </c>
      <c r="H59" s="72" t="s">
        <v>347</v>
      </c>
      <c r="I59" s="73" t="s">
        <v>239</v>
      </c>
      <c r="J59" s="74" t="s">
        <v>239</v>
      </c>
      <c r="K59" s="75" t="s">
        <v>239</v>
      </c>
      <c r="L59" s="76" t="s">
        <v>239</v>
      </c>
      <c r="M59" s="76" t="s">
        <v>239</v>
      </c>
      <c r="N59" s="76" t="s">
        <v>239</v>
      </c>
      <c r="O59" s="77"/>
      <c r="P59" s="78"/>
      <c r="Q59" s="73"/>
      <c r="R59" s="146"/>
    </row>
    <row r="60" spans="2:18" ht="30" x14ac:dyDescent="0.25">
      <c r="B60" s="54" t="s">
        <v>348</v>
      </c>
      <c r="C60" s="695"/>
      <c r="D60" s="180" t="s">
        <v>239</v>
      </c>
      <c r="E60" s="10" t="s">
        <v>349</v>
      </c>
      <c r="F60" s="11" t="s">
        <v>239</v>
      </c>
      <c r="G60" s="12" t="s">
        <v>112</v>
      </c>
      <c r="H60" s="13" t="s">
        <v>350</v>
      </c>
      <c r="I60" s="14" t="s">
        <v>239</v>
      </c>
      <c r="J60" s="949" t="s">
        <v>351</v>
      </c>
      <c r="K60" s="16" t="s">
        <v>239</v>
      </c>
      <c r="L60" s="17" t="s">
        <v>239</v>
      </c>
      <c r="M60" s="17" t="s">
        <v>239</v>
      </c>
      <c r="N60" s="17" t="s">
        <v>239</v>
      </c>
      <c r="O60" s="18" t="s">
        <v>123</v>
      </c>
      <c r="P60" s="19" t="s">
        <v>118</v>
      </c>
      <c r="Q60" s="10" t="s">
        <v>352</v>
      </c>
      <c r="R60" s="55" t="s">
        <v>117</v>
      </c>
    </row>
    <row r="61" spans="2:18" x14ac:dyDescent="0.25">
      <c r="B61" s="59" t="s">
        <v>353</v>
      </c>
      <c r="C61" s="696"/>
      <c r="D61" s="585" t="s">
        <v>239</v>
      </c>
      <c r="E61" s="51" t="s">
        <v>354</v>
      </c>
      <c r="F61" s="60" t="s">
        <v>239</v>
      </c>
      <c r="G61" s="61" t="s">
        <v>112</v>
      </c>
      <c r="H61" s="62" t="s">
        <v>355</v>
      </c>
      <c r="I61" s="173" t="s">
        <v>114</v>
      </c>
      <c r="J61" s="969"/>
      <c r="K61" s="65"/>
      <c r="L61" s="66"/>
      <c r="M61" s="66"/>
      <c r="N61" s="66"/>
      <c r="O61" s="67" t="s">
        <v>123</v>
      </c>
      <c r="P61" s="90" t="s">
        <v>118</v>
      </c>
      <c r="Q61" s="63" t="s">
        <v>206</v>
      </c>
      <c r="R61" s="68" t="s">
        <v>117</v>
      </c>
    </row>
    <row r="62" spans="2:18" ht="30" x14ac:dyDescent="0.25">
      <c r="B62" s="145" t="s">
        <v>356</v>
      </c>
      <c r="C62" s="694"/>
      <c r="D62" s="580" t="s">
        <v>357</v>
      </c>
      <c r="E62" s="69" t="s">
        <v>239</v>
      </c>
      <c r="F62" s="70" t="s">
        <v>239</v>
      </c>
      <c r="G62" s="71" t="s">
        <v>239</v>
      </c>
      <c r="H62" s="72"/>
      <c r="I62" s="73" t="s">
        <v>239</v>
      </c>
      <c r="J62" s="74" t="s">
        <v>239</v>
      </c>
      <c r="K62" s="75" t="s">
        <v>239</v>
      </c>
      <c r="L62" s="76" t="s">
        <v>239</v>
      </c>
      <c r="M62" s="76" t="s">
        <v>239</v>
      </c>
      <c r="N62" s="76" t="s">
        <v>239</v>
      </c>
      <c r="O62" s="77"/>
      <c r="P62" s="78"/>
      <c r="Q62" s="73"/>
      <c r="R62" s="146"/>
    </row>
    <row r="63" spans="2:18" x14ac:dyDescent="0.25">
      <c r="B63" s="54" t="s">
        <v>358</v>
      </c>
      <c r="C63" s="695"/>
      <c r="D63" s="180" t="s">
        <v>239</v>
      </c>
      <c r="E63" s="10" t="s">
        <v>359</v>
      </c>
      <c r="F63" s="11" t="s">
        <v>239</v>
      </c>
      <c r="G63" s="12" t="s">
        <v>112</v>
      </c>
      <c r="H63" s="13" t="s">
        <v>360</v>
      </c>
      <c r="I63" s="14" t="s">
        <v>239</v>
      </c>
      <c r="J63" s="949" t="s">
        <v>361</v>
      </c>
      <c r="K63" s="16" t="s">
        <v>239</v>
      </c>
      <c r="L63" s="17" t="s">
        <v>239</v>
      </c>
      <c r="M63" s="17" t="s">
        <v>239</v>
      </c>
      <c r="N63" s="17" t="s">
        <v>239</v>
      </c>
      <c r="O63" s="18" t="s">
        <v>123</v>
      </c>
      <c r="P63" s="878" t="s">
        <v>118</v>
      </c>
      <c r="Q63" s="891"/>
      <c r="R63" s="866" t="s">
        <v>117</v>
      </c>
    </row>
    <row r="64" spans="2:18" x14ac:dyDescent="0.25">
      <c r="B64" s="54" t="s">
        <v>362</v>
      </c>
      <c r="C64" s="695"/>
      <c r="D64" s="180" t="s">
        <v>239</v>
      </c>
      <c r="E64" s="10" t="s">
        <v>363</v>
      </c>
      <c r="F64" s="11" t="s">
        <v>239</v>
      </c>
      <c r="G64" s="12" t="s">
        <v>209</v>
      </c>
      <c r="H64" s="13" t="s">
        <v>364</v>
      </c>
      <c r="I64" s="14"/>
      <c r="J64" s="969"/>
      <c r="K64" s="16"/>
      <c r="L64" s="17"/>
      <c r="M64" s="17"/>
      <c r="N64" s="17"/>
      <c r="O64" s="18" t="s">
        <v>123</v>
      </c>
      <c r="P64" s="886"/>
      <c r="Q64" s="928"/>
      <c r="R64" s="908"/>
    </row>
    <row r="65" spans="2:18" ht="15" customHeight="1" x14ac:dyDescent="0.25">
      <c r="B65" s="79" t="s">
        <v>365</v>
      </c>
      <c r="C65" s="491"/>
      <c r="D65" s="461" t="s">
        <v>366</v>
      </c>
      <c r="E65" s="80" t="s">
        <v>239</v>
      </c>
      <c r="F65" s="81" t="s">
        <v>239</v>
      </c>
      <c r="G65" s="82" t="s">
        <v>239</v>
      </c>
      <c r="H65" s="52" t="s">
        <v>367</v>
      </c>
      <c r="I65" s="83" t="s">
        <v>239</v>
      </c>
      <c r="J65" s="84" t="s">
        <v>239</v>
      </c>
      <c r="K65" s="85" t="s">
        <v>239</v>
      </c>
      <c r="L65" s="86" t="s">
        <v>239</v>
      </c>
      <c r="M65" s="86" t="s">
        <v>239</v>
      </c>
      <c r="N65" s="86" t="s">
        <v>239</v>
      </c>
      <c r="O65" s="87"/>
      <c r="P65" s="88"/>
      <c r="Q65" s="83"/>
      <c r="R65" s="89"/>
    </row>
    <row r="66" spans="2:18" ht="30" x14ac:dyDescent="0.25">
      <c r="B66" s="54" t="s">
        <v>368</v>
      </c>
      <c r="C66" s="695"/>
      <c r="D66" s="180" t="s">
        <v>239</v>
      </c>
      <c r="E66" s="10" t="s">
        <v>349</v>
      </c>
      <c r="F66" s="11" t="s">
        <v>239</v>
      </c>
      <c r="G66" s="12" t="s">
        <v>112</v>
      </c>
      <c r="H66" s="13" t="s">
        <v>369</v>
      </c>
      <c r="I66" s="14" t="s">
        <v>239</v>
      </c>
      <c r="J66" s="949" t="s">
        <v>351</v>
      </c>
      <c r="K66" s="16" t="s">
        <v>239</v>
      </c>
      <c r="L66" s="17" t="s">
        <v>239</v>
      </c>
      <c r="M66" s="17" t="s">
        <v>239</v>
      </c>
      <c r="N66" s="17" t="s">
        <v>239</v>
      </c>
      <c r="O66" s="18" t="s">
        <v>123</v>
      </c>
      <c r="P66" s="19" t="s">
        <v>118</v>
      </c>
      <c r="Q66" s="10" t="s">
        <v>352</v>
      </c>
      <c r="R66" s="55" t="s">
        <v>117</v>
      </c>
    </row>
    <row r="67" spans="2:18" x14ac:dyDescent="0.25">
      <c r="B67" s="59" t="s">
        <v>370</v>
      </c>
      <c r="C67" s="696"/>
      <c r="D67" s="585" t="s">
        <v>239</v>
      </c>
      <c r="E67" s="51" t="s">
        <v>354</v>
      </c>
      <c r="F67" s="60" t="s">
        <v>239</v>
      </c>
      <c r="G67" s="61" t="s">
        <v>112</v>
      </c>
      <c r="H67" s="62" t="s">
        <v>371</v>
      </c>
      <c r="I67" s="173" t="s">
        <v>114</v>
      </c>
      <c r="J67" s="969"/>
      <c r="K67" s="65"/>
      <c r="L67" s="66"/>
      <c r="M67" s="66"/>
      <c r="N67" s="66"/>
      <c r="O67" s="67" t="s">
        <v>123</v>
      </c>
      <c r="P67" s="90" t="s">
        <v>118</v>
      </c>
      <c r="Q67" s="63" t="s">
        <v>206</v>
      </c>
      <c r="R67" s="68" t="s">
        <v>117</v>
      </c>
    </row>
    <row r="68" spans="2:18" ht="45" x14ac:dyDescent="0.25">
      <c r="B68" s="145" t="s">
        <v>372</v>
      </c>
      <c r="C68" s="694"/>
      <c r="D68" s="580" t="s">
        <v>373</v>
      </c>
      <c r="E68" s="69" t="s">
        <v>239</v>
      </c>
      <c r="F68" s="70" t="s">
        <v>239</v>
      </c>
      <c r="G68" s="71" t="s">
        <v>239</v>
      </c>
      <c r="H68" s="72" t="s">
        <v>374</v>
      </c>
      <c r="I68" s="73" t="s">
        <v>239</v>
      </c>
      <c r="J68" s="74" t="s">
        <v>239</v>
      </c>
      <c r="K68" s="75" t="s">
        <v>239</v>
      </c>
      <c r="L68" s="76" t="s">
        <v>239</v>
      </c>
      <c r="M68" s="76" t="s">
        <v>239</v>
      </c>
      <c r="N68" s="76" t="s">
        <v>239</v>
      </c>
      <c r="O68" s="77"/>
      <c r="P68" s="78"/>
      <c r="Q68" s="73"/>
      <c r="R68" s="146"/>
    </row>
    <row r="69" spans="2:18" x14ac:dyDescent="0.25">
      <c r="B69" s="54" t="s">
        <v>375</v>
      </c>
      <c r="C69" s="695"/>
      <c r="D69" s="180" t="s">
        <v>239</v>
      </c>
      <c r="E69" s="10" t="s">
        <v>349</v>
      </c>
      <c r="F69" s="11" t="s">
        <v>239</v>
      </c>
      <c r="G69" s="12" t="s">
        <v>112</v>
      </c>
      <c r="H69" s="13" t="s">
        <v>376</v>
      </c>
      <c r="I69" s="174" t="s">
        <v>114</v>
      </c>
      <c r="J69" s="932" t="s">
        <v>377</v>
      </c>
      <c r="K69" s="16" t="s">
        <v>239</v>
      </c>
      <c r="L69" s="17" t="s">
        <v>239</v>
      </c>
      <c r="M69" s="17" t="s">
        <v>239</v>
      </c>
      <c r="N69" s="17" t="s">
        <v>239</v>
      </c>
      <c r="O69" s="18" t="s">
        <v>123</v>
      </c>
      <c r="P69" s="19" t="s">
        <v>118</v>
      </c>
      <c r="Q69" s="10" t="s">
        <v>187</v>
      </c>
      <c r="R69" s="55" t="s">
        <v>117</v>
      </c>
    </row>
    <row r="70" spans="2:18" x14ac:dyDescent="0.25">
      <c r="B70" s="54" t="s">
        <v>378</v>
      </c>
      <c r="C70" s="695"/>
      <c r="D70" s="180" t="s">
        <v>239</v>
      </c>
      <c r="E70" s="10" t="s">
        <v>359</v>
      </c>
      <c r="F70" s="11" t="s">
        <v>239</v>
      </c>
      <c r="G70" s="12" t="s">
        <v>112</v>
      </c>
      <c r="H70" s="13" t="s">
        <v>379</v>
      </c>
      <c r="I70" s="14" t="s">
        <v>239</v>
      </c>
      <c r="J70" s="933"/>
      <c r="K70" s="16" t="s">
        <v>239</v>
      </c>
      <c r="L70" s="17" t="s">
        <v>239</v>
      </c>
      <c r="M70" s="17" t="s">
        <v>239</v>
      </c>
      <c r="N70" s="17" t="s">
        <v>239</v>
      </c>
      <c r="O70" s="18" t="s">
        <v>123</v>
      </c>
      <c r="P70" s="19" t="s">
        <v>118</v>
      </c>
      <c r="Q70" s="10"/>
      <c r="R70" s="55" t="s">
        <v>117</v>
      </c>
    </row>
    <row r="71" spans="2:18" ht="30" customHeight="1" x14ac:dyDescent="0.25">
      <c r="B71" s="54" t="s">
        <v>380</v>
      </c>
      <c r="C71" s="695"/>
      <c r="D71" s="180" t="s">
        <v>239</v>
      </c>
      <c r="E71" s="10" t="s">
        <v>381</v>
      </c>
      <c r="F71" s="11" t="s">
        <v>239</v>
      </c>
      <c r="G71" s="12" t="s">
        <v>268</v>
      </c>
      <c r="H71" s="13" t="s">
        <v>382</v>
      </c>
      <c r="I71" s="14"/>
      <c r="J71" s="969"/>
      <c r="K71" s="16"/>
      <c r="L71" s="17"/>
      <c r="M71" s="17"/>
      <c r="N71" s="17"/>
      <c r="O71" s="18" t="s">
        <v>123</v>
      </c>
      <c r="P71" s="40" t="s">
        <v>118</v>
      </c>
      <c r="Q71" s="14"/>
      <c r="R71" s="55" t="s">
        <v>117</v>
      </c>
    </row>
    <row r="72" spans="2:18" ht="30" x14ac:dyDescent="0.25">
      <c r="B72" s="79" t="s">
        <v>383</v>
      </c>
      <c r="C72" s="491" t="s">
        <v>155</v>
      </c>
      <c r="D72" s="461" t="s">
        <v>384</v>
      </c>
      <c r="E72" s="80" t="s">
        <v>239</v>
      </c>
      <c r="F72" s="81" t="s">
        <v>239</v>
      </c>
      <c r="G72" s="82" t="s">
        <v>239</v>
      </c>
      <c r="H72" s="52" t="s">
        <v>385</v>
      </c>
      <c r="I72" s="83" t="s">
        <v>239</v>
      </c>
      <c r="J72" s="84" t="s">
        <v>239</v>
      </c>
      <c r="K72" s="85" t="s">
        <v>239</v>
      </c>
      <c r="L72" s="86" t="s">
        <v>239</v>
      </c>
      <c r="M72" s="86" t="s">
        <v>239</v>
      </c>
      <c r="N72" s="86" t="s">
        <v>239</v>
      </c>
      <c r="O72" s="87"/>
      <c r="P72" s="88"/>
      <c r="Q72" s="83"/>
      <c r="R72" s="89"/>
    </row>
    <row r="73" spans="2:18" x14ac:dyDescent="0.25">
      <c r="B73" s="54" t="s">
        <v>386</v>
      </c>
      <c r="C73" s="695"/>
      <c r="D73" s="180" t="s">
        <v>239</v>
      </c>
      <c r="E73" s="10" t="s">
        <v>349</v>
      </c>
      <c r="F73" s="11" t="s">
        <v>239</v>
      </c>
      <c r="G73" s="12" t="s">
        <v>112</v>
      </c>
      <c r="H73" s="13" t="s">
        <v>387</v>
      </c>
      <c r="I73" s="14" t="s">
        <v>239</v>
      </c>
      <c r="J73" s="932" t="s">
        <v>388</v>
      </c>
      <c r="K73" s="16" t="s">
        <v>239</v>
      </c>
      <c r="L73" s="17" t="s">
        <v>239</v>
      </c>
      <c r="M73" s="17" t="s">
        <v>239</v>
      </c>
      <c r="N73" s="17" t="s">
        <v>239</v>
      </c>
      <c r="O73" s="18" t="s">
        <v>123</v>
      </c>
      <c r="P73" s="19" t="s">
        <v>118</v>
      </c>
      <c r="Q73" s="10" t="s">
        <v>187</v>
      </c>
      <c r="R73" s="55" t="s">
        <v>117</v>
      </c>
    </row>
    <row r="74" spans="2:18" x14ac:dyDescent="0.25">
      <c r="B74" s="625" t="s">
        <v>389</v>
      </c>
      <c r="C74" s="688"/>
      <c r="D74" s="462" t="s">
        <v>239</v>
      </c>
      <c r="E74" s="41" t="s">
        <v>354</v>
      </c>
      <c r="F74" s="42" t="s">
        <v>239</v>
      </c>
      <c r="G74" s="477" t="s">
        <v>112</v>
      </c>
      <c r="H74" s="91" t="s">
        <v>390</v>
      </c>
      <c r="I74" s="43"/>
      <c r="J74" s="977"/>
      <c r="K74" s="622"/>
      <c r="L74" s="459"/>
      <c r="M74" s="459"/>
      <c r="N74" s="459"/>
      <c r="O74" s="621" t="s">
        <v>123</v>
      </c>
      <c r="P74" s="40" t="s">
        <v>118</v>
      </c>
      <c r="Q74" s="43"/>
      <c r="R74" s="460" t="s">
        <v>117</v>
      </c>
    </row>
    <row r="75" spans="2:18" ht="45" x14ac:dyDescent="0.25">
      <c r="B75" s="79" t="s">
        <v>391</v>
      </c>
      <c r="C75" s="491" t="s">
        <v>125</v>
      </c>
      <c r="D75" s="461" t="s">
        <v>392</v>
      </c>
      <c r="E75" s="80" t="s">
        <v>239</v>
      </c>
      <c r="F75" s="81" t="s">
        <v>239</v>
      </c>
      <c r="G75" s="82" t="s">
        <v>239</v>
      </c>
      <c r="H75" s="52" t="s">
        <v>393</v>
      </c>
      <c r="I75" s="83" t="s">
        <v>239</v>
      </c>
      <c r="J75" s="84" t="s">
        <v>239</v>
      </c>
      <c r="K75" s="85" t="s">
        <v>239</v>
      </c>
      <c r="L75" s="86" t="s">
        <v>239</v>
      </c>
      <c r="M75" s="86" t="s">
        <v>239</v>
      </c>
      <c r="N75" s="86" t="s">
        <v>239</v>
      </c>
      <c r="O75" s="87"/>
      <c r="P75" s="88"/>
      <c r="Q75" s="83"/>
      <c r="R75" s="89"/>
    </row>
    <row r="76" spans="2:18" ht="45" customHeight="1" x14ac:dyDescent="0.25">
      <c r="B76" s="59" t="s">
        <v>394</v>
      </c>
      <c r="C76" s="696"/>
      <c r="D76" s="585" t="s">
        <v>239</v>
      </c>
      <c r="E76" s="51" t="s">
        <v>349</v>
      </c>
      <c r="F76" s="60" t="s">
        <v>239</v>
      </c>
      <c r="G76" s="61" t="s">
        <v>241</v>
      </c>
      <c r="H76" s="62" t="s">
        <v>395</v>
      </c>
      <c r="I76" s="63" t="s">
        <v>239</v>
      </c>
      <c r="J76" s="92" t="s">
        <v>396</v>
      </c>
      <c r="K76" s="466"/>
      <c r="L76" s="66"/>
      <c r="M76" s="66" t="s">
        <v>327</v>
      </c>
      <c r="N76" s="673"/>
      <c r="O76" s="609" t="s">
        <v>123</v>
      </c>
      <c r="P76" s="811" t="s">
        <v>397</v>
      </c>
      <c r="Q76" s="51" t="s">
        <v>398</v>
      </c>
      <c r="R76" s="68" t="s">
        <v>206</v>
      </c>
    </row>
    <row r="77" spans="2:18" ht="24" x14ac:dyDescent="0.25">
      <c r="B77" s="722" t="s">
        <v>399</v>
      </c>
      <c r="C77" s="708" t="s">
        <v>125</v>
      </c>
      <c r="D77" s="685" t="s">
        <v>400</v>
      </c>
      <c r="E77" s="210" t="s">
        <v>239</v>
      </c>
      <c r="F77" s="741" t="s">
        <v>239</v>
      </c>
      <c r="G77" s="212" t="s">
        <v>239</v>
      </c>
      <c r="H77" s="726" t="s">
        <v>401</v>
      </c>
      <c r="I77" s="73" t="s">
        <v>239</v>
      </c>
      <c r="J77" s="146" t="s">
        <v>239</v>
      </c>
      <c r="K77" s="71" t="s">
        <v>239</v>
      </c>
      <c r="L77" s="76" t="s">
        <v>239</v>
      </c>
      <c r="M77" s="76" t="s">
        <v>239</v>
      </c>
      <c r="N77" s="76" t="s">
        <v>239</v>
      </c>
      <c r="O77" s="77"/>
      <c r="P77" s="78"/>
      <c r="Q77" s="73"/>
      <c r="R77" s="146"/>
    </row>
    <row r="78" spans="2:18" x14ac:dyDescent="0.25">
      <c r="B78" s="56" t="s">
        <v>402</v>
      </c>
      <c r="C78" s="492"/>
      <c r="D78" s="27" t="s">
        <v>239</v>
      </c>
      <c r="E78" s="27" t="s">
        <v>403</v>
      </c>
      <c r="F78" s="104" t="s">
        <v>239</v>
      </c>
      <c r="G78" s="94" t="s">
        <v>112</v>
      </c>
      <c r="H78" s="93" t="s">
        <v>404</v>
      </c>
      <c r="I78" s="14" t="s">
        <v>239</v>
      </c>
      <c r="J78" s="916" t="s">
        <v>128</v>
      </c>
      <c r="K78" s="12" t="s">
        <v>239</v>
      </c>
      <c r="L78" s="17" t="s">
        <v>239</v>
      </c>
      <c r="M78" s="17" t="s">
        <v>239</v>
      </c>
      <c r="N78" s="17" t="s">
        <v>239</v>
      </c>
      <c r="O78" s="26" t="s">
        <v>128</v>
      </c>
      <c r="P78" s="881" t="s">
        <v>128</v>
      </c>
      <c r="Q78" s="847"/>
      <c r="R78" s="850"/>
    </row>
    <row r="79" spans="2:18" x14ac:dyDescent="0.25">
      <c r="B79" s="56" t="s">
        <v>405</v>
      </c>
      <c r="C79" s="492"/>
      <c r="D79" s="27"/>
      <c r="E79" s="27" t="s">
        <v>406</v>
      </c>
      <c r="F79" s="104"/>
      <c r="G79" s="94" t="s">
        <v>209</v>
      </c>
      <c r="H79" s="93" t="s">
        <v>407</v>
      </c>
      <c r="I79" s="14"/>
      <c r="J79" s="917"/>
      <c r="K79" s="12"/>
      <c r="L79" s="17"/>
      <c r="M79" s="17"/>
      <c r="N79" s="17"/>
      <c r="O79" s="26" t="s">
        <v>128</v>
      </c>
      <c r="P79" s="882"/>
      <c r="Q79" s="848"/>
      <c r="R79" s="851"/>
    </row>
    <row r="80" spans="2:18" x14ac:dyDescent="0.25">
      <c r="B80" s="111" t="s">
        <v>408</v>
      </c>
      <c r="C80" s="493"/>
      <c r="D80" s="112"/>
      <c r="E80" s="112" t="s">
        <v>323</v>
      </c>
      <c r="F80" s="113"/>
      <c r="G80" s="114" t="s">
        <v>324</v>
      </c>
      <c r="H80" s="115" t="s">
        <v>409</v>
      </c>
      <c r="I80" s="43"/>
      <c r="J80" s="918"/>
      <c r="K80" s="477"/>
      <c r="L80" s="459"/>
      <c r="M80" s="459"/>
      <c r="N80" s="459"/>
      <c r="O80" s="116" t="s">
        <v>128</v>
      </c>
      <c r="P80" s="883"/>
      <c r="Q80" s="849"/>
      <c r="R80" s="852"/>
    </row>
    <row r="81" spans="2:18" ht="36" x14ac:dyDescent="0.25">
      <c r="B81" s="79" t="s">
        <v>410</v>
      </c>
      <c r="C81" s="491" t="s">
        <v>125</v>
      </c>
      <c r="D81" s="461" t="s">
        <v>411</v>
      </c>
      <c r="E81" s="80" t="s">
        <v>239</v>
      </c>
      <c r="F81" s="81" t="s">
        <v>239</v>
      </c>
      <c r="G81" s="82" t="s">
        <v>239</v>
      </c>
      <c r="H81" s="52" t="s">
        <v>412</v>
      </c>
      <c r="I81" s="83" t="s">
        <v>239</v>
      </c>
      <c r="J81" s="84" t="s">
        <v>239</v>
      </c>
      <c r="K81" s="85" t="s">
        <v>239</v>
      </c>
      <c r="L81" s="86" t="s">
        <v>239</v>
      </c>
      <c r="M81" s="86" t="s">
        <v>239</v>
      </c>
      <c r="N81" s="86" t="s">
        <v>239</v>
      </c>
      <c r="O81" s="87"/>
      <c r="P81" s="88"/>
      <c r="Q81" s="83"/>
      <c r="R81" s="89"/>
    </row>
    <row r="82" spans="2:18" x14ac:dyDescent="0.25">
      <c r="B82" s="165" t="s">
        <v>413</v>
      </c>
      <c r="C82" s="697"/>
      <c r="D82" s="166" t="s">
        <v>239</v>
      </c>
      <c r="E82" s="166" t="s">
        <v>414</v>
      </c>
      <c r="F82" s="167" t="s">
        <v>239</v>
      </c>
      <c r="G82" s="168" t="s">
        <v>112</v>
      </c>
      <c r="H82" s="169" t="s">
        <v>415</v>
      </c>
      <c r="I82" s="170"/>
      <c r="J82" s="978" t="s">
        <v>416</v>
      </c>
      <c r="K82" s="106" t="s">
        <v>239</v>
      </c>
      <c r="L82" s="107" t="s">
        <v>239</v>
      </c>
      <c r="M82" s="107" t="s">
        <v>239</v>
      </c>
      <c r="N82" s="107" t="s">
        <v>239</v>
      </c>
      <c r="O82" s="171" t="s">
        <v>196</v>
      </c>
      <c r="P82" s="919" t="s">
        <v>118</v>
      </c>
      <c r="Q82" s="922" t="s">
        <v>187</v>
      </c>
      <c r="R82" s="925" t="s">
        <v>117</v>
      </c>
    </row>
    <row r="83" spans="2:18" x14ac:dyDescent="0.25">
      <c r="B83" s="626" t="s">
        <v>417</v>
      </c>
      <c r="C83" s="698"/>
      <c r="D83" s="413" t="s">
        <v>239</v>
      </c>
      <c r="E83" s="96" t="s">
        <v>418</v>
      </c>
      <c r="F83" s="97"/>
      <c r="G83" s="604" t="s">
        <v>112</v>
      </c>
      <c r="H83" s="108" t="s">
        <v>419</v>
      </c>
      <c r="I83" s="98" t="s">
        <v>239</v>
      </c>
      <c r="J83" s="979"/>
      <c r="K83" s="623" t="s">
        <v>239</v>
      </c>
      <c r="L83" s="620" t="s">
        <v>239</v>
      </c>
      <c r="M83" s="620" t="s">
        <v>239</v>
      </c>
      <c r="N83" s="620" t="s">
        <v>239</v>
      </c>
      <c r="O83" s="575" t="s">
        <v>196</v>
      </c>
      <c r="P83" s="920"/>
      <c r="Q83" s="923"/>
      <c r="R83" s="926"/>
    </row>
    <row r="84" spans="2:18" x14ac:dyDescent="0.25">
      <c r="B84" s="625" t="s">
        <v>420</v>
      </c>
      <c r="C84" s="688"/>
      <c r="D84" s="462" t="s">
        <v>239</v>
      </c>
      <c r="E84" s="41" t="s">
        <v>421</v>
      </c>
      <c r="F84" s="42" t="s">
        <v>239</v>
      </c>
      <c r="G84" s="477" t="s">
        <v>324</v>
      </c>
      <c r="H84" s="91" t="s">
        <v>422</v>
      </c>
      <c r="I84" s="43"/>
      <c r="J84" s="980"/>
      <c r="K84" s="627"/>
      <c r="L84" s="459"/>
      <c r="M84" s="459" t="s">
        <v>327</v>
      </c>
      <c r="N84" s="474"/>
      <c r="O84" s="621" t="s">
        <v>196</v>
      </c>
      <c r="P84" s="921"/>
      <c r="Q84" s="924"/>
      <c r="R84" s="927"/>
    </row>
    <row r="85" spans="2:18" ht="36" customHeight="1" x14ac:dyDescent="0.25">
      <c r="B85" s="79" t="s">
        <v>423</v>
      </c>
      <c r="C85" s="491" t="s">
        <v>137</v>
      </c>
      <c r="D85" s="461" t="s">
        <v>424</v>
      </c>
      <c r="E85" s="80" t="s">
        <v>239</v>
      </c>
      <c r="F85" s="386" t="s">
        <v>239</v>
      </c>
      <c r="G85" s="82" t="s">
        <v>239</v>
      </c>
      <c r="H85" s="52" t="s">
        <v>425</v>
      </c>
      <c r="I85" s="83" t="s">
        <v>239</v>
      </c>
      <c r="J85" s="399" t="s">
        <v>426</v>
      </c>
      <c r="K85" s="102" t="s">
        <v>239</v>
      </c>
      <c r="L85" s="86" t="s">
        <v>239</v>
      </c>
      <c r="M85" s="86" t="s">
        <v>239</v>
      </c>
      <c r="N85" s="86" t="s">
        <v>239</v>
      </c>
      <c r="O85" s="251"/>
      <c r="P85" s="88"/>
      <c r="Q85" s="83"/>
      <c r="R85" s="89"/>
    </row>
    <row r="86" spans="2:18" ht="30" customHeight="1" x14ac:dyDescent="0.25">
      <c r="B86" s="389" t="s">
        <v>427</v>
      </c>
      <c r="C86" s="692" t="s">
        <v>137</v>
      </c>
      <c r="D86" s="347"/>
      <c r="E86" s="159" t="s">
        <v>428</v>
      </c>
      <c r="F86" s="654"/>
      <c r="G86" s="363" t="s">
        <v>112</v>
      </c>
      <c r="H86" s="364" t="s">
        <v>429</v>
      </c>
      <c r="I86" s="119"/>
      <c r="J86" s="109" t="s">
        <v>430</v>
      </c>
      <c r="K86" s="630"/>
      <c r="L86" s="416"/>
      <c r="M86" s="416"/>
      <c r="N86" s="417"/>
      <c r="O86" s="343" t="s">
        <v>123</v>
      </c>
      <c r="P86" s="607" t="s">
        <v>206</v>
      </c>
      <c r="Q86" s="43"/>
      <c r="R86" s="460"/>
    </row>
    <row r="87" spans="2:18" ht="30" customHeight="1" x14ac:dyDescent="0.25">
      <c r="B87" s="389" t="s">
        <v>431</v>
      </c>
      <c r="C87" s="692" t="s">
        <v>137</v>
      </c>
      <c r="D87" s="347"/>
      <c r="E87" s="419" t="s">
        <v>381</v>
      </c>
      <c r="F87" s="654"/>
      <c r="G87" s="363" t="s">
        <v>268</v>
      </c>
      <c r="H87" s="375" t="s">
        <v>432</v>
      </c>
      <c r="I87" s="150"/>
      <c r="J87" s="144" t="s">
        <v>433</v>
      </c>
      <c r="K87" s="301"/>
      <c r="L87" s="302"/>
      <c r="M87" s="302"/>
      <c r="N87" s="418"/>
      <c r="O87" s="335" t="s">
        <v>123</v>
      </c>
      <c r="P87" s="663" t="s">
        <v>206</v>
      </c>
      <c r="Q87" s="150"/>
      <c r="R87" s="481"/>
    </row>
    <row r="88" spans="2:18" ht="45" customHeight="1" x14ac:dyDescent="0.25">
      <c r="B88" s="389" t="s">
        <v>434</v>
      </c>
      <c r="C88" s="692" t="s">
        <v>137</v>
      </c>
      <c r="D88" s="347"/>
      <c r="E88" s="419" t="s">
        <v>435</v>
      </c>
      <c r="F88" s="654"/>
      <c r="G88" s="363" t="s">
        <v>112</v>
      </c>
      <c r="H88" s="375" t="s">
        <v>436</v>
      </c>
      <c r="I88" s="150"/>
      <c r="J88" s="144" t="s">
        <v>437</v>
      </c>
      <c r="K88" s="301"/>
      <c r="L88" s="302"/>
      <c r="M88" s="302"/>
      <c r="N88" s="418"/>
      <c r="O88" s="335" t="s">
        <v>123</v>
      </c>
      <c r="P88" s="592" t="s">
        <v>206</v>
      </c>
      <c r="Q88" s="119"/>
      <c r="R88" s="635"/>
    </row>
    <row r="89" spans="2:18" ht="30" x14ac:dyDescent="0.25">
      <c r="B89" s="389" t="s">
        <v>438</v>
      </c>
      <c r="C89" s="692" t="s">
        <v>137</v>
      </c>
      <c r="D89" s="347"/>
      <c r="E89" s="419" t="s">
        <v>439</v>
      </c>
      <c r="F89" s="654"/>
      <c r="G89" s="363" t="s">
        <v>112</v>
      </c>
      <c r="H89" s="375" t="s">
        <v>440</v>
      </c>
      <c r="I89" s="150"/>
      <c r="J89" s="144" t="s">
        <v>441</v>
      </c>
      <c r="K89" s="301"/>
      <c r="L89" s="302"/>
      <c r="M89" s="302"/>
      <c r="N89" s="418"/>
      <c r="O89" s="335" t="s">
        <v>123</v>
      </c>
      <c r="P89" s="663" t="s">
        <v>206</v>
      </c>
      <c r="Q89" s="150"/>
      <c r="R89" s="481"/>
    </row>
    <row r="90" spans="2:18" ht="30" x14ac:dyDescent="0.25">
      <c r="B90" s="389" t="s">
        <v>442</v>
      </c>
      <c r="C90" s="692" t="s">
        <v>137</v>
      </c>
      <c r="D90" s="347"/>
      <c r="E90" s="419" t="s">
        <v>443</v>
      </c>
      <c r="F90" s="654"/>
      <c r="G90" s="363" t="s">
        <v>112</v>
      </c>
      <c r="H90" s="375" t="s">
        <v>444</v>
      </c>
      <c r="I90" s="150"/>
      <c r="J90" s="144" t="s">
        <v>445</v>
      </c>
      <c r="K90" s="301"/>
      <c r="L90" s="302"/>
      <c r="M90" s="302"/>
      <c r="N90" s="418"/>
      <c r="O90" s="335" t="s">
        <v>123</v>
      </c>
      <c r="P90" s="592" t="s">
        <v>206</v>
      </c>
      <c r="Q90" s="119"/>
      <c r="R90" s="635"/>
    </row>
    <row r="91" spans="2:18" ht="30" x14ac:dyDescent="0.25">
      <c r="B91" s="389" t="s">
        <v>446</v>
      </c>
      <c r="C91" s="692" t="s">
        <v>137</v>
      </c>
      <c r="D91" s="347"/>
      <c r="E91" s="419" t="s">
        <v>447</v>
      </c>
      <c r="F91" s="654"/>
      <c r="G91" s="363" t="s">
        <v>112</v>
      </c>
      <c r="H91" s="375" t="s">
        <v>448</v>
      </c>
      <c r="I91" s="150"/>
      <c r="J91" s="144" t="s">
        <v>449</v>
      </c>
      <c r="K91" s="301"/>
      <c r="L91" s="302"/>
      <c r="M91" s="302"/>
      <c r="N91" s="418"/>
      <c r="O91" s="335" t="s">
        <v>123</v>
      </c>
      <c r="P91" s="663" t="s">
        <v>206</v>
      </c>
      <c r="Q91" s="150"/>
      <c r="R91" s="481"/>
    </row>
    <row r="92" spans="2:18" ht="30" customHeight="1" x14ac:dyDescent="0.25">
      <c r="B92" s="389" t="s">
        <v>450</v>
      </c>
      <c r="C92" s="692" t="s">
        <v>137</v>
      </c>
      <c r="D92" s="347"/>
      <c r="E92" s="419" t="s">
        <v>451</v>
      </c>
      <c r="F92" s="654"/>
      <c r="G92" s="363" t="s">
        <v>112</v>
      </c>
      <c r="H92" s="375" t="s">
        <v>452</v>
      </c>
      <c r="I92" s="150"/>
      <c r="J92" s="144" t="s">
        <v>453</v>
      </c>
      <c r="K92" s="301"/>
      <c r="L92" s="302"/>
      <c r="M92" s="302"/>
      <c r="N92" s="418"/>
      <c r="O92" s="335" t="s">
        <v>123</v>
      </c>
      <c r="P92" s="592" t="s">
        <v>206</v>
      </c>
      <c r="Q92" s="119"/>
      <c r="R92" s="635"/>
    </row>
    <row r="93" spans="2:18" ht="36" customHeight="1" x14ac:dyDescent="0.25">
      <c r="B93" s="389" t="s">
        <v>454</v>
      </c>
      <c r="C93" s="692" t="s">
        <v>137</v>
      </c>
      <c r="D93" s="347"/>
      <c r="E93" s="419" t="s">
        <v>455</v>
      </c>
      <c r="F93" s="654"/>
      <c r="G93" s="363" t="s">
        <v>112</v>
      </c>
      <c r="H93" s="375" t="s">
        <v>456</v>
      </c>
      <c r="I93" s="150"/>
      <c r="J93" s="144" t="s">
        <v>457</v>
      </c>
      <c r="K93" s="301"/>
      <c r="L93" s="302"/>
      <c r="M93" s="302"/>
      <c r="N93" s="418"/>
      <c r="O93" s="335" t="s">
        <v>123</v>
      </c>
      <c r="P93" s="664" t="s">
        <v>206</v>
      </c>
      <c r="Q93" s="298"/>
      <c r="R93" s="513"/>
    </row>
    <row r="94" spans="2:18" ht="30" x14ac:dyDescent="0.25">
      <c r="B94" s="389" t="s">
        <v>458</v>
      </c>
      <c r="C94" s="692" t="s">
        <v>137</v>
      </c>
      <c r="D94" s="347"/>
      <c r="E94" s="419" t="s">
        <v>459</v>
      </c>
      <c r="F94" s="654"/>
      <c r="G94" s="363" t="s">
        <v>112</v>
      </c>
      <c r="H94" s="375" t="s">
        <v>460</v>
      </c>
      <c r="I94" s="150"/>
      <c r="J94" s="144" t="s">
        <v>461</v>
      </c>
      <c r="K94" s="301"/>
      <c r="L94" s="302"/>
      <c r="M94" s="302"/>
      <c r="N94" s="418"/>
      <c r="O94" s="335" t="s">
        <v>123</v>
      </c>
      <c r="P94" s="390" t="s">
        <v>462</v>
      </c>
      <c r="Q94" s="150"/>
      <c r="R94" s="481"/>
    </row>
    <row r="95" spans="2:18" ht="30" x14ac:dyDescent="0.25">
      <c r="B95" s="394" t="s">
        <v>463</v>
      </c>
      <c r="C95" s="690" t="s">
        <v>137</v>
      </c>
      <c r="D95" s="361"/>
      <c r="E95" s="427" t="s">
        <v>464</v>
      </c>
      <c r="F95" s="653"/>
      <c r="G95" s="646" t="s">
        <v>112</v>
      </c>
      <c r="H95" s="428" t="s">
        <v>465</v>
      </c>
      <c r="I95" s="298"/>
      <c r="J95" s="242" t="s">
        <v>466</v>
      </c>
      <c r="K95" s="429"/>
      <c r="L95" s="640"/>
      <c r="M95" s="640"/>
      <c r="N95" s="430"/>
      <c r="O95" s="634" t="s">
        <v>123</v>
      </c>
      <c r="P95" s="592" t="s">
        <v>206</v>
      </c>
      <c r="Q95" s="138"/>
      <c r="R95" s="139"/>
    </row>
    <row r="96" spans="2:18" ht="24" x14ac:dyDescent="0.25">
      <c r="B96" s="79" t="s">
        <v>467</v>
      </c>
      <c r="C96" s="491" t="s">
        <v>137</v>
      </c>
      <c r="D96" s="461" t="s">
        <v>468</v>
      </c>
      <c r="E96" s="80" t="s">
        <v>239</v>
      </c>
      <c r="F96" s="386" t="s">
        <v>239</v>
      </c>
      <c r="G96" s="82" t="s">
        <v>239</v>
      </c>
      <c r="H96" s="52" t="s">
        <v>469</v>
      </c>
      <c r="I96" s="83" t="s">
        <v>239</v>
      </c>
      <c r="J96" s="399"/>
      <c r="K96" s="102" t="s">
        <v>239</v>
      </c>
      <c r="L96" s="86" t="s">
        <v>239</v>
      </c>
      <c r="M96" s="86" t="s">
        <v>239</v>
      </c>
      <c r="N96" s="86" t="s">
        <v>239</v>
      </c>
      <c r="O96" s="251"/>
      <c r="P96" s="88"/>
      <c r="Q96" s="83"/>
      <c r="R96" s="89"/>
    </row>
    <row r="97" spans="2:18" ht="47.25" customHeight="1" x14ac:dyDescent="0.25">
      <c r="B97" s="389" t="s">
        <v>470</v>
      </c>
      <c r="C97" s="692" t="s">
        <v>137</v>
      </c>
      <c r="D97" s="347"/>
      <c r="E97" s="419" t="s">
        <v>471</v>
      </c>
      <c r="F97" s="654"/>
      <c r="G97" s="363" t="s">
        <v>112</v>
      </c>
      <c r="H97" s="375" t="s">
        <v>472</v>
      </c>
      <c r="I97" s="150"/>
      <c r="J97" s="144" t="s">
        <v>473</v>
      </c>
      <c r="K97" s="301"/>
      <c r="L97" s="302"/>
      <c r="M97" s="302"/>
      <c r="N97" s="418"/>
      <c r="O97" s="335" t="s">
        <v>123</v>
      </c>
      <c r="P97" s="914" t="s">
        <v>474</v>
      </c>
      <c r="Q97" s="863"/>
      <c r="R97" s="866" t="s">
        <v>117</v>
      </c>
    </row>
    <row r="98" spans="2:18" ht="30" x14ac:dyDescent="0.25">
      <c r="B98" s="588" t="s">
        <v>475</v>
      </c>
      <c r="C98" s="693" t="s">
        <v>137</v>
      </c>
      <c r="D98" s="373"/>
      <c r="E98" s="420" t="s">
        <v>476</v>
      </c>
      <c r="F98" s="371"/>
      <c r="G98" s="164" t="s">
        <v>112</v>
      </c>
      <c r="H98" s="421" t="s">
        <v>477</v>
      </c>
      <c r="I98" s="348"/>
      <c r="J98" s="423" t="s">
        <v>478</v>
      </c>
      <c r="K98" s="424"/>
      <c r="L98" s="425"/>
      <c r="M98" s="425"/>
      <c r="N98" s="426"/>
      <c r="O98" s="349" t="s">
        <v>123</v>
      </c>
      <c r="P98" s="915"/>
      <c r="Q98" s="907"/>
      <c r="R98" s="908"/>
    </row>
    <row r="99" spans="2:18" ht="24" x14ac:dyDescent="0.25">
      <c r="B99" s="145" t="s">
        <v>479</v>
      </c>
      <c r="C99" s="694"/>
      <c r="D99" s="222" t="s">
        <v>480</v>
      </c>
      <c r="E99" s="210"/>
      <c r="F99" s="414"/>
      <c r="G99" s="422"/>
      <c r="H99" s="72" t="s">
        <v>481</v>
      </c>
      <c r="I99" s="213"/>
      <c r="J99" s="219"/>
      <c r="K99" s="212"/>
      <c r="L99" s="216"/>
      <c r="M99" s="216"/>
      <c r="N99" s="216"/>
      <c r="O99" s="415"/>
      <c r="P99" s="218"/>
      <c r="Q99" s="213"/>
      <c r="R99" s="219"/>
    </row>
    <row r="100" spans="2:18" ht="90.75" customHeight="1" x14ac:dyDescent="0.25">
      <c r="B100" s="54" t="s">
        <v>482</v>
      </c>
      <c r="C100" s="695"/>
      <c r="D100" s="180"/>
      <c r="E100" s="10" t="s">
        <v>108</v>
      </c>
      <c r="F100" s="20"/>
      <c r="G100" s="133" t="s">
        <v>112</v>
      </c>
      <c r="H100" s="108" t="s">
        <v>483</v>
      </c>
      <c r="I100" s="14"/>
      <c r="J100" s="101" t="s">
        <v>484</v>
      </c>
      <c r="K100" s="12"/>
      <c r="L100" s="17"/>
      <c r="M100" s="17"/>
      <c r="N100" s="17"/>
      <c r="O100" s="252" t="s">
        <v>116</v>
      </c>
      <c r="P100" s="19" t="s">
        <v>117</v>
      </c>
      <c r="Q100" s="576" t="s">
        <v>485</v>
      </c>
      <c r="R100" s="55"/>
    </row>
    <row r="101" spans="2:18" ht="30" customHeight="1" x14ac:dyDescent="0.25">
      <c r="B101" s="54" t="s">
        <v>486</v>
      </c>
      <c r="C101" s="692" t="s">
        <v>125</v>
      </c>
      <c r="D101" s="180"/>
      <c r="E101" s="10" t="s">
        <v>487</v>
      </c>
      <c r="F101" s="20"/>
      <c r="G101" s="133" t="s">
        <v>257</v>
      </c>
      <c r="H101" s="176" t="s">
        <v>488</v>
      </c>
      <c r="I101" s="14"/>
      <c r="J101" s="858" t="s">
        <v>489</v>
      </c>
      <c r="K101" s="12"/>
      <c r="L101" s="17"/>
      <c r="M101" s="17"/>
      <c r="N101" s="17"/>
      <c r="O101" s="253" t="s">
        <v>196</v>
      </c>
      <c r="P101" s="19" t="s">
        <v>118</v>
      </c>
      <c r="Q101" s="14" t="s">
        <v>187</v>
      </c>
      <c r="R101" s="55" t="s">
        <v>117</v>
      </c>
    </row>
    <row r="102" spans="2:18" ht="30" customHeight="1" x14ac:dyDescent="0.25">
      <c r="B102" s="54" t="s">
        <v>490</v>
      </c>
      <c r="C102" s="692" t="s">
        <v>125</v>
      </c>
      <c r="D102" s="180"/>
      <c r="E102" s="10" t="s">
        <v>491</v>
      </c>
      <c r="F102" s="20"/>
      <c r="G102" s="133" t="s">
        <v>257</v>
      </c>
      <c r="H102" s="176" t="s">
        <v>492</v>
      </c>
      <c r="I102" s="14"/>
      <c r="J102" s="873"/>
      <c r="K102" s="12"/>
      <c r="L102" s="17"/>
      <c r="M102" s="17"/>
      <c r="N102" s="17"/>
      <c r="O102" s="253" t="s">
        <v>196</v>
      </c>
      <c r="P102" s="19" t="s">
        <v>118</v>
      </c>
      <c r="Q102" s="14" t="s">
        <v>187</v>
      </c>
      <c r="R102" s="55" t="s">
        <v>117</v>
      </c>
    </row>
    <row r="103" spans="2:18" ht="30" customHeight="1" x14ac:dyDescent="0.25">
      <c r="B103" s="54" t="s">
        <v>493</v>
      </c>
      <c r="C103" s="695"/>
      <c r="D103" s="180"/>
      <c r="E103" s="10" t="s">
        <v>421</v>
      </c>
      <c r="F103" s="20"/>
      <c r="G103" s="133" t="s">
        <v>324</v>
      </c>
      <c r="H103" s="108" t="s">
        <v>494</v>
      </c>
      <c r="I103" s="14"/>
      <c r="J103" s="261" t="s">
        <v>495</v>
      </c>
      <c r="K103" s="123"/>
      <c r="L103" s="17"/>
      <c r="M103" s="17" t="s">
        <v>327</v>
      </c>
      <c r="N103" s="12"/>
      <c r="O103" s="253" t="s">
        <v>196</v>
      </c>
      <c r="P103" s="19" t="s">
        <v>118</v>
      </c>
      <c r="Q103" s="14" t="s">
        <v>187</v>
      </c>
      <c r="R103" s="55" t="s">
        <v>117</v>
      </c>
    </row>
    <row r="104" spans="2:18" ht="36" x14ac:dyDescent="0.25">
      <c r="B104" s="54" t="s">
        <v>496</v>
      </c>
      <c r="C104" s="692" t="s">
        <v>155</v>
      </c>
      <c r="D104" s="180"/>
      <c r="E104" s="10" t="s">
        <v>497</v>
      </c>
      <c r="F104" s="20"/>
      <c r="G104" s="133"/>
      <c r="H104" s="176" t="s">
        <v>498</v>
      </c>
      <c r="I104" s="14"/>
      <c r="J104" s="110"/>
      <c r="K104" s="12"/>
      <c r="L104" s="17"/>
      <c r="M104" s="17"/>
      <c r="N104" s="17"/>
      <c r="O104" s="253"/>
      <c r="P104" s="869" t="s">
        <v>118</v>
      </c>
      <c r="Q104" s="863" t="s">
        <v>187</v>
      </c>
      <c r="R104" s="866" t="s">
        <v>117</v>
      </c>
    </row>
    <row r="105" spans="2:18" ht="45" customHeight="1" x14ac:dyDescent="0.25">
      <c r="B105" s="54" t="s">
        <v>499</v>
      </c>
      <c r="C105" s="695"/>
      <c r="D105" s="180"/>
      <c r="E105" s="10"/>
      <c r="F105" s="20" t="s">
        <v>240</v>
      </c>
      <c r="G105" s="133" t="s">
        <v>241</v>
      </c>
      <c r="H105" s="108" t="s">
        <v>500</v>
      </c>
      <c r="I105" s="108" t="s">
        <v>501</v>
      </c>
      <c r="J105" s="446" t="s">
        <v>502</v>
      </c>
      <c r="K105" s="12" t="s">
        <v>503</v>
      </c>
      <c r="L105" s="17" t="s">
        <v>504</v>
      </c>
      <c r="M105" s="17" t="s">
        <v>327</v>
      </c>
      <c r="N105" s="17" t="s">
        <v>195</v>
      </c>
      <c r="O105" s="252" t="s">
        <v>196</v>
      </c>
      <c r="P105" s="870"/>
      <c r="Q105" s="864"/>
      <c r="R105" s="867"/>
    </row>
    <row r="106" spans="2:18" ht="45" customHeight="1" x14ac:dyDescent="0.25">
      <c r="B106" s="54" t="s">
        <v>505</v>
      </c>
      <c r="C106" s="692" t="s">
        <v>125</v>
      </c>
      <c r="D106" s="180"/>
      <c r="E106" s="10"/>
      <c r="F106" s="20" t="s">
        <v>189</v>
      </c>
      <c r="G106" s="133" t="s">
        <v>189</v>
      </c>
      <c r="H106" s="176" t="s">
        <v>506</v>
      </c>
      <c r="I106" s="14"/>
      <c r="J106" s="261" t="s">
        <v>507</v>
      </c>
      <c r="K106" s="12" t="s">
        <v>503</v>
      </c>
      <c r="L106" s="17" t="s">
        <v>508</v>
      </c>
      <c r="M106" s="17" t="s">
        <v>194</v>
      </c>
      <c r="N106" s="17" t="s">
        <v>195</v>
      </c>
      <c r="O106" s="252" t="s">
        <v>196</v>
      </c>
      <c r="P106" s="870"/>
      <c r="Q106" s="864"/>
      <c r="R106" s="867"/>
    </row>
    <row r="107" spans="2:18" x14ac:dyDescent="0.25">
      <c r="B107" s="54" t="s">
        <v>509</v>
      </c>
      <c r="C107" s="695"/>
      <c r="D107" s="180"/>
      <c r="E107" s="10"/>
      <c r="F107" s="20" t="s">
        <v>198</v>
      </c>
      <c r="G107" s="133" t="s">
        <v>199</v>
      </c>
      <c r="H107" s="108" t="s">
        <v>510</v>
      </c>
      <c r="I107" s="14"/>
      <c r="J107" s="127" t="s">
        <v>122</v>
      </c>
      <c r="K107" s="12"/>
      <c r="L107" s="17"/>
      <c r="M107" s="17" t="s">
        <v>511</v>
      </c>
      <c r="N107" s="17" t="s">
        <v>228</v>
      </c>
      <c r="O107" s="253" t="s">
        <v>196</v>
      </c>
      <c r="P107" s="874"/>
      <c r="Q107" s="865"/>
      <c r="R107" s="868"/>
    </row>
    <row r="108" spans="2:18" ht="30" customHeight="1" x14ac:dyDescent="0.25">
      <c r="B108" s="54" t="s">
        <v>512</v>
      </c>
      <c r="C108" s="695"/>
      <c r="D108" s="180"/>
      <c r="E108" s="10" t="s">
        <v>513</v>
      </c>
      <c r="F108" s="20"/>
      <c r="G108" s="133"/>
      <c r="H108" s="10"/>
      <c r="I108" s="15"/>
      <c r="J108" s="975" t="s">
        <v>514</v>
      </c>
      <c r="K108" s="12"/>
      <c r="L108" s="17"/>
      <c r="M108" s="17"/>
      <c r="N108" s="17"/>
      <c r="O108" s="253"/>
      <c r="P108" s="869" t="s">
        <v>118</v>
      </c>
      <c r="Q108" s="863" t="s">
        <v>187</v>
      </c>
      <c r="R108" s="866" t="s">
        <v>117</v>
      </c>
    </row>
    <row r="109" spans="2:18" x14ac:dyDescent="0.25">
      <c r="B109" s="54" t="s">
        <v>515</v>
      </c>
      <c r="C109" s="695"/>
      <c r="D109" s="180"/>
      <c r="E109" s="10"/>
      <c r="F109" s="20" t="s">
        <v>516</v>
      </c>
      <c r="G109" s="133" t="s">
        <v>517</v>
      </c>
      <c r="H109" s="108" t="s">
        <v>518</v>
      </c>
      <c r="I109" s="15"/>
      <c r="J109" s="975"/>
      <c r="K109" s="12" t="s">
        <v>192</v>
      </c>
      <c r="L109" s="17" t="s">
        <v>193</v>
      </c>
      <c r="M109" s="17" t="s">
        <v>327</v>
      </c>
      <c r="N109" s="17" t="s">
        <v>195</v>
      </c>
      <c r="O109" s="253" t="s">
        <v>196</v>
      </c>
      <c r="P109" s="870"/>
      <c r="Q109" s="864"/>
      <c r="R109" s="867"/>
    </row>
    <row r="110" spans="2:18" x14ac:dyDescent="0.25">
      <c r="B110" s="54" t="s">
        <v>519</v>
      </c>
      <c r="C110" s="695"/>
      <c r="D110" s="180"/>
      <c r="E110" s="10"/>
      <c r="F110" s="20" t="s">
        <v>520</v>
      </c>
      <c r="G110" s="133" t="s">
        <v>112</v>
      </c>
      <c r="H110" s="108" t="s">
        <v>521</v>
      </c>
      <c r="I110" s="15"/>
      <c r="J110" s="975"/>
      <c r="K110" s="12"/>
      <c r="L110" s="17"/>
      <c r="M110" s="17"/>
      <c r="N110" s="17"/>
      <c r="O110" s="253" t="s">
        <v>196</v>
      </c>
      <c r="P110" s="870"/>
      <c r="Q110" s="864"/>
      <c r="R110" s="867"/>
    </row>
    <row r="111" spans="2:18" x14ac:dyDescent="0.25">
      <c r="B111" s="54" t="s">
        <v>522</v>
      </c>
      <c r="C111" s="695"/>
      <c r="D111" s="180"/>
      <c r="E111" s="10"/>
      <c r="F111" s="20" t="s">
        <v>523</v>
      </c>
      <c r="G111" s="133" t="s">
        <v>112</v>
      </c>
      <c r="H111" s="108" t="s">
        <v>524</v>
      </c>
      <c r="I111" s="15"/>
      <c r="J111" s="975"/>
      <c r="K111" s="12"/>
      <c r="L111" s="17"/>
      <c r="M111" s="17"/>
      <c r="N111" s="17"/>
      <c r="O111" s="253" t="s">
        <v>196</v>
      </c>
      <c r="P111" s="870"/>
      <c r="Q111" s="864"/>
      <c r="R111" s="867"/>
    </row>
    <row r="112" spans="2:18" x14ac:dyDescent="0.25">
      <c r="B112" s="54" t="s">
        <v>90</v>
      </c>
      <c r="C112" s="695"/>
      <c r="D112" s="180"/>
      <c r="E112" s="10"/>
      <c r="F112" s="20" t="s">
        <v>525</v>
      </c>
      <c r="G112" s="807" t="str">
        <f>HYPERLINK("#APRwyExDir","Code list")</f>
        <v>Code list</v>
      </c>
      <c r="H112" s="108" t="s">
        <v>526</v>
      </c>
      <c r="I112" s="15"/>
      <c r="J112" s="976"/>
      <c r="K112" s="12"/>
      <c r="L112" s="17"/>
      <c r="M112" s="17"/>
      <c r="N112" s="17"/>
      <c r="O112" s="253" t="s">
        <v>196</v>
      </c>
      <c r="P112" s="874"/>
      <c r="Q112" s="865"/>
      <c r="R112" s="868"/>
    </row>
    <row r="113" spans="2:18" ht="30" x14ac:dyDescent="0.25">
      <c r="B113" s="54" t="s">
        <v>527</v>
      </c>
      <c r="C113" s="692" t="s">
        <v>528</v>
      </c>
      <c r="D113" s="180"/>
      <c r="E113" s="10" t="s">
        <v>529</v>
      </c>
      <c r="F113" s="20"/>
      <c r="G113" s="809" t="str">
        <f>HYPERLINK("#APRwySurf","Code list")</f>
        <v>Code list</v>
      </c>
      <c r="H113" s="108" t="s">
        <v>530</v>
      </c>
      <c r="I113" s="14"/>
      <c r="J113" s="930" t="s">
        <v>531</v>
      </c>
      <c r="K113" s="12"/>
      <c r="L113" s="17"/>
      <c r="M113" s="17"/>
      <c r="N113" s="17"/>
      <c r="O113" s="252" t="s">
        <v>336</v>
      </c>
      <c r="P113" s="19" t="s">
        <v>118</v>
      </c>
      <c r="Q113" s="14" t="s">
        <v>187</v>
      </c>
      <c r="R113" s="55" t="s">
        <v>117</v>
      </c>
    </row>
    <row r="114" spans="2:18" x14ac:dyDescent="0.25">
      <c r="B114" s="54" t="s">
        <v>532</v>
      </c>
      <c r="C114" s="695"/>
      <c r="D114" s="180"/>
      <c r="E114" s="10" t="s">
        <v>533</v>
      </c>
      <c r="F114" s="20"/>
      <c r="G114" s="133"/>
      <c r="H114" s="10"/>
      <c r="I114" s="14"/>
      <c r="J114" s="867"/>
      <c r="K114" s="12"/>
      <c r="L114" s="17"/>
      <c r="M114" s="17"/>
      <c r="N114" s="17"/>
      <c r="O114" s="253"/>
      <c r="P114" s="869" t="s">
        <v>118</v>
      </c>
      <c r="Q114" s="614" t="s">
        <v>187</v>
      </c>
      <c r="R114" s="858" t="s">
        <v>117</v>
      </c>
    </row>
    <row r="115" spans="2:18" ht="45" customHeight="1" x14ac:dyDescent="0.25">
      <c r="B115" s="54" t="s">
        <v>534</v>
      </c>
      <c r="C115" s="717" t="s">
        <v>535</v>
      </c>
      <c r="D115" s="180"/>
      <c r="E115" s="10"/>
      <c r="F115" s="356" t="s">
        <v>536</v>
      </c>
      <c r="G115" s="264" t="s">
        <v>209</v>
      </c>
      <c r="H115" s="176" t="s">
        <v>537</v>
      </c>
      <c r="I115" s="14"/>
      <c r="J115" s="867"/>
      <c r="K115" s="12"/>
      <c r="L115" s="17"/>
      <c r="M115" s="17"/>
      <c r="N115" s="17"/>
      <c r="O115" s="252" t="s">
        <v>336</v>
      </c>
      <c r="P115" s="870"/>
      <c r="Q115" s="615"/>
      <c r="R115" s="877"/>
    </row>
    <row r="116" spans="2:18" ht="30" x14ac:dyDescent="0.25">
      <c r="B116" s="54" t="s">
        <v>538</v>
      </c>
      <c r="C116" s="692" t="s">
        <v>528</v>
      </c>
      <c r="D116" s="180"/>
      <c r="E116" s="10"/>
      <c r="F116" s="20" t="s">
        <v>539</v>
      </c>
      <c r="G116" s="809" t="str">
        <f>HYPERLINK("#APRwyPav","Code list")</f>
        <v>Code list</v>
      </c>
      <c r="H116" s="108" t="s">
        <v>540</v>
      </c>
      <c r="I116" s="14"/>
      <c r="J116" s="867"/>
      <c r="K116" s="12"/>
      <c r="L116" s="17"/>
      <c r="M116" s="17"/>
      <c r="N116" s="17"/>
      <c r="O116" s="252" t="s">
        <v>336</v>
      </c>
      <c r="P116" s="870"/>
      <c r="Q116" s="615"/>
      <c r="R116" s="877"/>
    </row>
    <row r="117" spans="2:18" ht="30" x14ac:dyDescent="0.25">
      <c r="B117" s="54" t="s">
        <v>541</v>
      </c>
      <c r="C117" s="692" t="s">
        <v>528</v>
      </c>
      <c r="D117" s="180"/>
      <c r="E117" s="10"/>
      <c r="F117" s="20" t="s">
        <v>542</v>
      </c>
      <c r="G117" s="809" t="str">
        <f>HYPERLINK("#APRwySubgrade","Code list")</f>
        <v>Code list</v>
      </c>
      <c r="H117" s="108" t="s">
        <v>543</v>
      </c>
      <c r="I117" s="14"/>
      <c r="J117" s="867"/>
      <c r="K117" s="12"/>
      <c r="L117" s="17"/>
      <c r="M117" s="17"/>
      <c r="N117" s="17"/>
      <c r="O117" s="252" t="s">
        <v>336</v>
      </c>
      <c r="P117" s="870"/>
      <c r="Q117" s="615"/>
      <c r="R117" s="877"/>
    </row>
    <row r="118" spans="2:18" ht="30" x14ac:dyDescent="0.25">
      <c r="B118" s="54" t="s">
        <v>544</v>
      </c>
      <c r="C118" s="717" t="s">
        <v>545</v>
      </c>
      <c r="D118" s="180"/>
      <c r="E118" s="10"/>
      <c r="F118" s="20" t="s">
        <v>546</v>
      </c>
      <c r="G118" s="809" t="str">
        <f>HYPERLINK("#APRwyPress","Code list")</f>
        <v>Code list</v>
      </c>
      <c r="H118" s="176" t="s">
        <v>547</v>
      </c>
      <c r="I118" s="14"/>
      <c r="J118" s="867"/>
      <c r="K118" s="12"/>
      <c r="L118" s="17"/>
      <c r="M118" s="17"/>
      <c r="N118" s="17"/>
      <c r="O118" s="252" t="s">
        <v>336</v>
      </c>
      <c r="P118" s="870"/>
      <c r="Q118" s="615"/>
      <c r="R118" s="877"/>
    </row>
    <row r="119" spans="2:18" ht="30" x14ac:dyDescent="0.25">
      <c r="B119" s="54" t="s">
        <v>548</v>
      </c>
      <c r="C119" s="692" t="s">
        <v>528</v>
      </c>
      <c r="D119" s="180"/>
      <c r="E119" s="10"/>
      <c r="F119" s="20" t="s">
        <v>549</v>
      </c>
      <c r="G119" s="809" t="str">
        <f>HYPERLINK("#APRwyEval","Code list")</f>
        <v>Code list</v>
      </c>
      <c r="H119" s="108" t="s">
        <v>550</v>
      </c>
      <c r="I119" s="14"/>
      <c r="J119" s="868"/>
      <c r="K119" s="12"/>
      <c r="L119" s="17"/>
      <c r="M119" s="17"/>
      <c r="N119" s="17"/>
      <c r="O119" s="252" t="s">
        <v>336</v>
      </c>
      <c r="P119" s="870"/>
      <c r="Q119" s="615"/>
      <c r="R119" s="877"/>
    </row>
    <row r="120" spans="2:18" ht="45" x14ac:dyDescent="0.25">
      <c r="B120" s="389" t="s">
        <v>551</v>
      </c>
      <c r="C120" s="692" t="s">
        <v>137</v>
      </c>
      <c r="D120" s="180"/>
      <c r="E120" s="10"/>
      <c r="F120" s="356" t="s">
        <v>552</v>
      </c>
      <c r="G120" s="264" t="s">
        <v>209</v>
      </c>
      <c r="H120" s="856" t="s">
        <v>553</v>
      </c>
      <c r="I120" s="14"/>
      <c r="J120" s="858" t="s">
        <v>554</v>
      </c>
      <c r="K120" s="12"/>
      <c r="L120" s="17"/>
      <c r="M120" s="17" t="s">
        <v>555</v>
      </c>
      <c r="N120" s="17"/>
      <c r="O120" s="252" t="s">
        <v>336</v>
      </c>
      <c r="P120" s="870"/>
      <c r="Q120" s="615"/>
      <c r="R120" s="877"/>
    </row>
    <row r="121" spans="2:18" ht="45" x14ac:dyDescent="0.25">
      <c r="B121" s="389" t="s">
        <v>556</v>
      </c>
      <c r="C121" s="690" t="s">
        <v>137</v>
      </c>
      <c r="D121" s="180"/>
      <c r="E121" s="10"/>
      <c r="F121" s="356" t="s">
        <v>557</v>
      </c>
      <c r="G121" s="264" t="s">
        <v>209</v>
      </c>
      <c r="H121" s="857"/>
      <c r="I121" s="14"/>
      <c r="J121" s="859"/>
      <c r="K121" s="12"/>
      <c r="L121" s="17"/>
      <c r="M121" s="17" t="s">
        <v>558</v>
      </c>
      <c r="N121" s="17"/>
      <c r="O121" s="252" t="s">
        <v>336</v>
      </c>
      <c r="P121" s="874"/>
      <c r="Q121" s="671"/>
      <c r="R121" s="859"/>
    </row>
    <row r="122" spans="2:18" ht="36" customHeight="1" x14ac:dyDescent="0.25">
      <c r="B122" s="54" t="s">
        <v>559</v>
      </c>
      <c r="C122" s="695"/>
      <c r="D122" s="180"/>
      <c r="E122" s="10" t="s">
        <v>560</v>
      </c>
      <c r="F122" s="20"/>
      <c r="G122" s="133"/>
      <c r="H122" s="108" t="s">
        <v>561</v>
      </c>
      <c r="I122" s="14"/>
      <c r="J122" s="55"/>
      <c r="K122" s="12"/>
      <c r="L122" s="17"/>
      <c r="M122" s="17"/>
      <c r="N122" s="17"/>
      <c r="O122" s="253"/>
      <c r="P122" s="869" t="s">
        <v>118</v>
      </c>
      <c r="Q122" s="863" t="s">
        <v>187</v>
      </c>
      <c r="R122" s="866" t="s">
        <v>117</v>
      </c>
    </row>
    <row r="123" spans="2:18" x14ac:dyDescent="0.25">
      <c r="B123" s="54" t="s">
        <v>562</v>
      </c>
      <c r="C123" s="695"/>
      <c r="D123" s="180"/>
      <c r="E123" s="10"/>
      <c r="F123" s="20" t="s">
        <v>563</v>
      </c>
      <c r="G123" s="133" t="s">
        <v>257</v>
      </c>
      <c r="H123" s="108" t="s">
        <v>564</v>
      </c>
      <c r="I123" s="14"/>
      <c r="J123" s="866" t="s">
        <v>565</v>
      </c>
      <c r="K123" s="12"/>
      <c r="L123" s="17"/>
      <c r="M123" s="17"/>
      <c r="N123" s="17"/>
      <c r="O123" s="253" t="s">
        <v>196</v>
      </c>
      <c r="P123" s="870"/>
      <c r="Q123" s="864"/>
      <c r="R123" s="867"/>
    </row>
    <row r="124" spans="2:18" x14ac:dyDescent="0.25">
      <c r="B124" s="54" t="s">
        <v>566</v>
      </c>
      <c r="C124" s="695"/>
      <c r="D124" s="180"/>
      <c r="E124" s="10"/>
      <c r="F124" s="20" t="s">
        <v>567</v>
      </c>
      <c r="G124" s="133" t="s">
        <v>257</v>
      </c>
      <c r="H124" s="108" t="s">
        <v>568</v>
      </c>
      <c r="I124" s="14"/>
      <c r="J124" s="868"/>
      <c r="K124" s="12"/>
      <c r="L124" s="17"/>
      <c r="M124" s="17"/>
      <c r="N124" s="17"/>
      <c r="O124" s="253" t="s">
        <v>196</v>
      </c>
      <c r="P124" s="870"/>
      <c r="Q124" s="864"/>
      <c r="R124" s="867"/>
    </row>
    <row r="125" spans="2:18" x14ac:dyDescent="0.25">
      <c r="B125" s="54" t="s">
        <v>569</v>
      </c>
      <c r="C125" s="692" t="s">
        <v>528</v>
      </c>
      <c r="D125" s="180"/>
      <c r="E125" s="10"/>
      <c r="F125" s="20" t="s">
        <v>529</v>
      </c>
      <c r="G125" s="809" t="str">
        <f>HYPERLINK("#APRwyStripSurf","Code list")</f>
        <v>Code list</v>
      </c>
      <c r="H125" s="108" t="s">
        <v>570</v>
      </c>
      <c r="I125" s="14"/>
      <c r="J125" s="55" t="s">
        <v>122</v>
      </c>
      <c r="K125" s="12"/>
      <c r="L125" s="17"/>
      <c r="M125" s="17"/>
      <c r="N125" s="17"/>
      <c r="O125" s="252" t="s">
        <v>196</v>
      </c>
      <c r="P125" s="874"/>
      <c r="Q125" s="865"/>
      <c r="R125" s="868"/>
    </row>
    <row r="126" spans="2:18" ht="24" customHeight="1" x14ac:dyDescent="0.25">
      <c r="B126" s="54" t="s">
        <v>571</v>
      </c>
      <c r="C126" s="688"/>
      <c r="D126" s="180"/>
      <c r="E126" s="10" t="s">
        <v>572</v>
      </c>
      <c r="F126" s="20"/>
      <c r="G126" s="133"/>
      <c r="H126" s="108" t="s">
        <v>573</v>
      </c>
      <c r="I126" s="14"/>
      <c r="J126" s="55"/>
      <c r="K126" s="12"/>
      <c r="L126" s="17"/>
      <c r="M126" s="17"/>
      <c r="N126" s="17"/>
      <c r="O126" s="253"/>
      <c r="P126" s="19"/>
      <c r="Q126" s="14"/>
      <c r="R126" s="55"/>
    </row>
    <row r="127" spans="2:18" x14ac:dyDescent="0.25">
      <c r="B127" s="56" t="s">
        <v>574</v>
      </c>
      <c r="C127" s="711"/>
      <c r="D127" s="381"/>
      <c r="E127" s="21"/>
      <c r="F127" s="141" t="s">
        <v>421</v>
      </c>
      <c r="G127" s="94" t="s">
        <v>324</v>
      </c>
      <c r="H127" s="23" t="s">
        <v>575</v>
      </c>
      <c r="I127" s="14"/>
      <c r="J127" s="57" t="s">
        <v>128</v>
      </c>
      <c r="K127" s="22"/>
      <c r="L127" s="25"/>
      <c r="M127" s="25"/>
      <c r="N127" s="25"/>
      <c r="O127" s="254" t="s">
        <v>128</v>
      </c>
      <c r="P127" s="27" t="s">
        <v>128</v>
      </c>
      <c r="Q127" s="24"/>
      <c r="R127" s="57"/>
    </row>
    <row r="128" spans="2:18" x14ac:dyDescent="0.25">
      <c r="B128" s="54" t="s">
        <v>576</v>
      </c>
      <c r="C128" s="692" t="s">
        <v>528</v>
      </c>
      <c r="D128" s="180"/>
      <c r="E128" s="10"/>
      <c r="F128" s="20" t="s">
        <v>529</v>
      </c>
      <c r="G128" s="809" t="str">
        <f>HYPERLINK("#APRwyShouSurf","Code list")</f>
        <v>Code list</v>
      </c>
      <c r="H128" s="108" t="s">
        <v>577</v>
      </c>
      <c r="I128" s="14"/>
      <c r="J128" s="55" t="s">
        <v>578</v>
      </c>
      <c r="K128" s="12"/>
      <c r="L128" s="17"/>
      <c r="M128" s="17"/>
      <c r="N128" s="17"/>
      <c r="O128" s="252" t="s">
        <v>123</v>
      </c>
      <c r="P128" s="19" t="s">
        <v>118</v>
      </c>
      <c r="Q128" s="14"/>
      <c r="R128" s="55" t="s">
        <v>117</v>
      </c>
    </row>
    <row r="129" spans="2:18" ht="30" x14ac:dyDescent="0.25">
      <c r="B129" s="54" t="s">
        <v>579</v>
      </c>
      <c r="C129" s="688"/>
      <c r="D129" s="180"/>
      <c r="E129" s="10"/>
      <c r="F129" s="20" t="s">
        <v>567</v>
      </c>
      <c r="G129" s="133" t="s">
        <v>257</v>
      </c>
      <c r="H129" s="108" t="s">
        <v>580</v>
      </c>
      <c r="I129" s="14"/>
      <c r="J129" s="101" t="s">
        <v>581</v>
      </c>
      <c r="K129" s="12" t="s">
        <v>192</v>
      </c>
      <c r="L129" s="17" t="s">
        <v>504</v>
      </c>
      <c r="M129" s="17" t="s">
        <v>511</v>
      </c>
      <c r="N129" s="17" t="s">
        <v>195</v>
      </c>
      <c r="O129" s="252" t="s">
        <v>336</v>
      </c>
      <c r="P129" s="19" t="s">
        <v>118</v>
      </c>
      <c r="Q129" s="14" t="s">
        <v>187</v>
      </c>
      <c r="R129" s="55" t="s">
        <v>117</v>
      </c>
    </row>
    <row r="130" spans="2:18" ht="36" x14ac:dyDescent="0.25">
      <c r="B130" s="56" t="s">
        <v>582</v>
      </c>
      <c r="C130" s="711"/>
      <c r="D130" s="381"/>
      <c r="E130" s="21" t="s">
        <v>583</v>
      </c>
      <c r="F130" s="141"/>
      <c r="G130" s="94"/>
      <c r="H130" s="23" t="s">
        <v>584</v>
      </c>
      <c r="I130" s="14"/>
      <c r="J130" s="55"/>
      <c r="K130" s="12"/>
      <c r="L130" s="17"/>
      <c r="M130" s="17"/>
      <c r="N130" s="17"/>
      <c r="O130" s="253"/>
      <c r="P130" s="19"/>
      <c r="Q130" s="14"/>
      <c r="R130" s="55"/>
    </row>
    <row r="131" spans="2:18" x14ac:dyDescent="0.25">
      <c r="B131" s="56" t="s">
        <v>585</v>
      </c>
      <c r="C131" s="689"/>
      <c r="D131" s="381"/>
      <c r="E131" s="21"/>
      <c r="F131" s="141" t="s">
        <v>421</v>
      </c>
      <c r="G131" s="94" t="s">
        <v>324</v>
      </c>
      <c r="H131" s="23" t="s">
        <v>586</v>
      </c>
      <c r="I131" s="14"/>
      <c r="J131" s="57" t="s">
        <v>128</v>
      </c>
      <c r="K131" s="22"/>
      <c r="L131" s="25"/>
      <c r="M131" s="25"/>
      <c r="N131" s="25"/>
      <c r="O131" s="254" t="s">
        <v>128</v>
      </c>
      <c r="P131" s="27" t="s">
        <v>128</v>
      </c>
      <c r="Q131" s="24"/>
      <c r="R131" s="57"/>
    </row>
    <row r="132" spans="2:18" ht="15" customHeight="1" x14ac:dyDescent="0.25">
      <c r="B132" s="54" t="s">
        <v>587</v>
      </c>
      <c r="C132" s="695"/>
      <c r="D132" s="180"/>
      <c r="E132" s="10" t="s">
        <v>588</v>
      </c>
      <c r="F132" s="20"/>
      <c r="G132" s="133" t="s">
        <v>112</v>
      </c>
      <c r="H132" s="108" t="s">
        <v>589</v>
      </c>
      <c r="I132" s="108" t="s">
        <v>590</v>
      </c>
      <c r="J132" s="55" t="s">
        <v>591</v>
      </c>
      <c r="K132" s="12"/>
      <c r="L132" s="17"/>
      <c r="M132" s="17"/>
      <c r="N132" s="17"/>
      <c r="O132" s="253" t="s">
        <v>123</v>
      </c>
      <c r="P132" s="19" t="s">
        <v>118</v>
      </c>
      <c r="Q132" s="14" t="s">
        <v>187</v>
      </c>
      <c r="R132" s="55" t="s">
        <v>117</v>
      </c>
    </row>
    <row r="133" spans="2:18" x14ac:dyDescent="0.25">
      <c r="B133" s="54" t="s">
        <v>592</v>
      </c>
      <c r="C133" s="695"/>
      <c r="D133" s="180"/>
      <c r="E133" s="10" t="s">
        <v>593</v>
      </c>
      <c r="F133" s="20"/>
      <c r="G133" s="133"/>
      <c r="H133" s="10"/>
      <c r="I133" s="14"/>
      <c r="J133" s="55"/>
      <c r="K133" s="12"/>
      <c r="L133" s="17"/>
      <c r="M133" s="17"/>
      <c r="N133" s="17"/>
      <c r="O133" s="253"/>
      <c r="P133" s="869" t="s">
        <v>118</v>
      </c>
      <c r="Q133" s="863" t="s">
        <v>187</v>
      </c>
      <c r="R133" s="866" t="s">
        <v>117</v>
      </c>
    </row>
    <row r="134" spans="2:18" x14ac:dyDescent="0.25">
      <c r="B134" s="54" t="s">
        <v>594</v>
      </c>
      <c r="C134" s="695"/>
      <c r="D134" s="180"/>
      <c r="E134" s="10"/>
      <c r="F134" s="20" t="s">
        <v>33</v>
      </c>
      <c r="G134" s="133" t="s">
        <v>112</v>
      </c>
      <c r="H134" s="108" t="s">
        <v>595</v>
      </c>
      <c r="I134" s="14"/>
      <c r="J134" s="858" t="s">
        <v>596</v>
      </c>
      <c r="K134" s="12"/>
      <c r="L134" s="17"/>
      <c r="M134" s="17"/>
      <c r="N134" s="17"/>
      <c r="O134" s="253" t="s">
        <v>196</v>
      </c>
      <c r="P134" s="870"/>
      <c r="Q134" s="864"/>
      <c r="R134" s="867"/>
    </row>
    <row r="135" spans="2:18" x14ac:dyDescent="0.25">
      <c r="B135" s="54" t="s">
        <v>597</v>
      </c>
      <c r="C135" s="695"/>
      <c r="D135" s="180"/>
      <c r="E135" s="10"/>
      <c r="F135" s="20" t="s">
        <v>21</v>
      </c>
      <c r="G135" s="133" t="s">
        <v>112</v>
      </c>
      <c r="H135" s="108" t="s">
        <v>598</v>
      </c>
      <c r="I135" s="14"/>
      <c r="J135" s="968"/>
      <c r="K135" s="12"/>
      <c r="L135" s="17"/>
      <c r="M135" s="17"/>
      <c r="N135" s="17"/>
      <c r="O135" s="253" t="s">
        <v>196</v>
      </c>
      <c r="P135" s="870"/>
      <c r="Q135" s="864"/>
      <c r="R135" s="867"/>
    </row>
    <row r="136" spans="2:18" ht="30" x14ac:dyDescent="0.25">
      <c r="B136" s="54" t="s">
        <v>599</v>
      </c>
      <c r="C136" s="695"/>
      <c r="D136" s="180"/>
      <c r="E136" s="10"/>
      <c r="F136" s="20" t="s">
        <v>421</v>
      </c>
      <c r="G136" s="133" t="s">
        <v>324</v>
      </c>
      <c r="H136" s="108" t="s">
        <v>600</v>
      </c>
      <c r="I136" s="14"/>
      <c r="J136" s="261" t="s">
        <v>601</v>
      </c>
      <c r="K136" s="123"/>
      <c r="L136" s="17"/>
      <c r="M136" s="17" t="s">
        <v>327</v>
      </c>
      <c r="N136" s="17"/>
      <c r="O136" s="253" t="s">
        <v>196</v>
      </c>
      <c r="P136" s="874"/>
      <c r="Q136" s="865"/>
      <c r="R136" s="868"/>
    </row>
    <row r="137" spans="2:18" ht="30" customHeight="1" x14ac:dyDescent="0.25">
      <c r="B137" s="54" t="s">
        <v>602</v>
      </c>
      <c r="C137" s="695"/>
      <c r="D137" s="180"/>
      <c r="E137" s="244" t="s">
        <v>603</v>
      </c>
      <c r="F137" s="20"/>
      <c r="G137" s="133"/>
      <c r="H137" s="10"/>
      <c r="I137" s="14"/>
      <c r="J137" s="55"/>
      <c r="K137" s="12"/>
      <c r="L137" s="17"/>
      <c r="M137" s="17"/>
      <c r="N137" s="17"/>
      <c r="O137" s="253"/>
      <c r="P137" s="869" t="s">
        <v>118</v>
      </c>
      <c r="Q137" s="863" t="s">
        <v>187</v>
      </c>
      <c r="R137" s="866" t="s">
        <v>117</v>
      </c>
    </row>
    <row r="138" spans="2:18" x14ac:dyDescent="0.25">
      <c r="B138" s="54" t="s">
        <v>604</v>
      </c>
      <c r="C138" s="695"/>
      <c r="D138" s="180"/>
      <c r="E138" s="10"/>
      <c r="F138" s="20" t="s">
        <v>563</v>
      </c>
      <c r="G138" s="133" t="s">
        <v>257</v>
      </c>
      <c r="H138" s="108" t="s">
        <v>605</v>
      </c>
      <c r="I138" s="14"/>
      <c r="J138" s="866" t="s">
        <v>606</v>
      </c>
      <c r="K138" s="12"/>
      <c r="L138" s="17"/>
      <c r="M138" s="17"/>
      <c r="N138" s="17"/>
      <c r="O138" s="253" t="s">
        <v>196</v>
      </c>
      <c r="P138" s="870"/>
      <c r="Q138" s="864"/>
      <c r="R138" s="867"/>
    </row>
    <row r="139" spans="2:18" x14ac:dyDescent="0.25">
      <c r="B139" s="54" t="s">
        <v>607</v>
      </c>
      <c r="C139" s="695"/>
      <c r="D139" s="180"/>
      <c r="E139" s="10"/>
      <c r="F139" s="20" t="s">
        <v>608</v>
      </c>
      <c r="G139" s="133" t="s">
        <v>257</v>
      </c>
      <c r="H139" s="108" t="s">
        <v>609</v>
      </c>
      <c r="I139" s="14"/>
      <c r="J139" s="867"/>
      <c r="K139" s="12"/>
      <c r="L139" s="17"/>
      <c r="M139" s="17"/>
      <c r="N139" s="17"/>
      <c r="O139" s="253" t="s">
        <v>196</v>
      </c>
      <c r="P139" s="870"/>
      <c r="Q139" s="864"/>
      <c r="R139" s="867"/>
    </row>
    <row r="140" spans="2:18" ht="30" x14ac:dyDescent="0.25">
      <c r="B140" s="54" t="s">
        <v>610</v>
      </c>
      <c r="C140" s="695"/>
      <c r="D140" s="180"/>
      <c r="E140" s="10"/>
      <c r="F140" s="20" t="s">
        <v>520</v>
      </c>
      <c r="G140" s="133" t="s">
        <v>112</v>
      </c>
      <c r="H140" s="108" t="s">
        <v>611</v>
      </c>
      <c r="I140" s="14"/>
      <c r="J140" s="867"/>
      <c r="K140" s="12"/>
      <c r="L140" s="17"/>
      <c r="M140" s="17"/>
      <c r="N140" s="17"/>
      <c r="O140" s="252" t="s">
        <v>336</v>
      </c>
      <c r="P140" s="870"/>
      <c r="Q140" s="864"/>
      <c r="R140" s="867"/>
    </row>
    <row r="141" spans="2:18" ht="30" x14ac:dyDescent="0.25">
      <c r="B141" s="54" t="s">
        <v>612</v>
      </c>
      <c r="C141" s="695"/>
      <c r="D141" s="180"/>
      <c r="E141" s="10"/>
      <c r="F141" s="20" t="s">
        <v>613</v>
      </c>
      <c r="G141" s="133" t="s">
        <v>112</v>
      </c>
      <c r="H141" s="108" t="s">
        <v>614</v>
      </c>
      <c r="I141" s="14"/>
      <c r="J141" s="873"/>
      <c r="K141" s="12"/>
      <c r="L141" s="17"/>
      <c r="M141" s="17"/>
      <c r="N141" s="17"/>
      <c r="O141" s="252" t="s">
        <v>336</v>
      </c>
      <c r="P141" s="870"/>
      <c r="Q141" s="864"/>
      <c r="R141" s="867"/>
    </row>
    <row r="142" spans="2:18" ht="30" customHeight="1" x14ac:dyDescent="0.25">
      <c r="B142" s="54" t="s">
        <v>615</v>
      </c>
      <c r="C142" s="695"/>
      <c r="D142" s="180"/>
      <c r="E142" s="10"/>
      <c r="F142" s="20" t="s">
        <v>240</v>
      </c>
      <c r="G142" s="133" t="s">
        <v>241</v>
      </c>
      <c r="H142" s="108" t="s">
        <v>616</v>
      </c>
      <c r="I142" s="14"/>
      <c r="J142" s="261" t="s">
        <v>617</v>
      </c>
      <c r="K142" s="123"/>
      <c r="L142" s="17"/>
      <c r="M142" s="17" t="s">
        <v>327</v>
      </c>
      <c r="N142" s="17"/>
      <c r="O142" s="253" t="s">
        <v>196</v>
      </c>
      <c r="P142" s="874"/>
      <c r="Q142" s="865"/>
      <c r="R142" s="868"/>
    </row>
    <row r="143" spans="2:18" x14ac:dyDescent="0.25">
      <c r="B143" s="54" t="s">
        <v>618</v>
      </c>
      <c r="C143" s="695"/>
      <c r="D143" s="180"/>
      <c r="E143" s="10" t="s">
        <v>619</v>
      </c>
      <c r="F143" s="20"/>
      <c r="G143" s="133"/>
      <c r="H143" s="10"/>
      <c r="I143" s="14"/>
      <c r="J143" s="55"/>
      <c r="K143" s="12"/>
      <c r="L143" s="17"/>
      <c r="M143" s="17"/>
      <c r="N143" s="17"/>
      <c r="O143" s="253"/>
      <c r="P143" s="869" t="s">
        <v>118</v>
      </c>
      <c r="Q143" s="863" t="s">
        <v>187</v>
      </c>
      <c r="R143" s="866" t="s">
        <v>117</v>
      </c>
    </row>
    <row r="144" spans="2:18" x14ac:dyDescent="0.25">
      <c r="B144" s="54" t="s">
        <v>620</v>
      </c>
      <c r="C144" s="695"/>
      <c r="D144" s="180"/>
      <c r="E144" s="10"/>
      <c r="F144" s="20" t="s">
        <v>563</v>
      </c>
      <c r="G144" s="133" t="s">
        <v>257</v>
      </c>
      <c r="H144" s="108" t="s">
        <v>621</v>
      </c>
      <c r="I144" s="14"/>
      <c r="J144" s="866" t="s">
        <v>622</v>
      </c>
      <c r="K144" s="12"/>
      <c r="L144" s="17"/>
      <c r="M144" s="17"/>
      <c r="N144" s="17"/>
      <c r="O144" s="253" t="s">
        <v>196</v>
      </c>
      <c r="P144" s="870"/>
      <c r="Q144" s="864"/>
      <c r="R144" s="867"/>
    </row>
    <row r="145" spans="2:18" x14ac:dyDescent="0.25">
      <c r="B145" s="54" t="s">
        <v>623</v>
      </c>
      <c r="C145" s="695"/>
      <c r="D145" s="180"/>
      <c r="E145" s="10"/>
      <c r="F145" s="20" t="s">
        <v>608</v>
      </c>
      <c r="G145" s="133" t="s">
        <v>257</v>
      </c>
      <c r="H145" s="108" t="s">
        <v>624</v>
      </c>
      <c r="I145" s="14"/>
      <c r="J145" s="867"/>
      <c r="K145" s="12"/>
      <c r="L145" s="17"/>
      <c r="M145" s="17"/>
      <c r="N145" s="17"/>
      <c r="O145" s="253" t="s">
        <v>196</v>
      </c>
      <c r="P145" s="870"/>
      <c r="Q145" s="864"/>
      <c r="R145" s="867"/>
    </row>
    <row r="146" spans="2:18" ht="30" x14ac:dyDescent="0.25">
      <c r="B146" s="54" t="s">
        <v>625</v>
      </c>
      <c r="C146" s="695"/>
      <c r="D146" s="180"/>
      <c r="E146" s="10"/>
      <c r="F146" s="20" t="s">
        <v>520</v>
      </c>
      <c r="G146" s="133" t="s">
        <v>112</v>
      </c>
      <c r="H146" s="108" t="s">
        <v>626</v>
      </c>
      <c r="I146" s="14"/>
      <c r="J146" s="867"/>
      <c r="K146" s="12"/>
      <c r="L146" s="17"/>
      <c r="M146" s="17"/>
      <c r="N146" s="17"/>
      <c r="O146" s="252" t="s">
        <v>336</v>
      </c>
      <c r="P146" s="870"/>
      <c r="Q146" s="864"/>
      <c r="R146" s="867"/>
    </row>
    <row r="147" spans="2:18" ht="30" x14ac:dyDescent="0.25">
      <c r="B147" s="54" t="s">
        <v>627</v>
      </c>
      <c r="C147" s="695"/>
      <c r="D147" s="180"/>
      <c r="E147" s="10"/>
      <c r="F147" s="20" t="s">
        <v>613</v>
      </c>
      <c r="G147" s="133" t="s">
        <v>112</v>
      </c>
      <c r="H147" s="108" t="s">
        <v>628</v>
      </c>
      <c r="I147" s="14"/>
      <c r="J147" s="873"/>
      <c r="K147" s="12"/>
      <c r="L147" s="17"/>
      <c r="M147" s="17"/>
      <c r="N147" s="17"/>
      <c r="O147" s="252" t="s">
        <v>336</v>
      </c>
      <c r="P147" s="870"/>
      <c r="Q147" s="864"/>
      <c r="R147" s="867"/>
    </row>
    <row r="148" spans="2:18" ht="30" customHeight="1" x14ac:dyDescent="0.25">
      <c r="B148" s="54" t="s">
        <v>629</v>
      </c>
      <c r="C148" s="695"/>
      <c r="D148" s="180"/>
      <c r="E148" s="10"/>
      <c r="F148" s="20" t="s">
        <v>240</v>
      </c>
      <c r="G148" s="133" t="s">
        <v>241</v>
      </c>
      <c r="H148" s="108" t="s">
        <v>630</v>
      </c>
      <c r="I148" s="14"/>
      <c r="J148" s="261" t="s">
        <v>617</v>
      </c>
      <c r="K148" s="123"/>
      <c r="L148" s="17"/>
      <c r="M148" s="17" t="s">
        <v>327</v>
      </c>
      <c r="N148" s="17"/>
      <c r="O148" s="253" t="s">
        <v>196</v>
      </c>
      <c r="P148" s="874"/>
      <c r="Q148" s="865"/>
      <c r="R148" s="868"/>
    </row>
    <row r="149" spans="2:18" ht="49.5" customHeight="1" x14ac:dyDescent="0.25">
      <c r="B149" s="56" t="s">
        <v>631</v>
      </c>
      <c r="C149" s="689"/>
      <c r="D149" s="381"/>
      <c r="E149" s="21" t="s">
        <v>632</v>
      </c>
      <c r="F149" s="141"/>
      <c r="G149" s="94"/>
      <c r="H149" s="23" t="s">
        <v>633</v>
      </c>
      <c r="I149" s="14"/>
      <c r="J149" s="55"/>
      <c r="K149" s="12"/>
      <c r="L149" s="17"/>
      <c r="M149" s="17"/>
      <c r="N149" s="17"/>
      <c r="O149" s="253"/>
      <c r="P149" s="19"/>
      <c r="Q149" s="14"/>
      <c r="R149" s="55"/>
    </row>
    <row r="150" spans="2:18" x14ac:dyDescent="0.25">
      <c r="B150" s="56" t="s">
        <v>634</v>
      </c>
      <c r="C150" s="711"/>
      <c r="D150" s="381"/>
      <c r="E150" s="21"/>
      <c r="F150" s="141" t="s">
        <v>635</v>
      </c>
      <c r="G150" s="94" t="s">
        <v>636</v>
      </c>
      <c r="H150" s="23" t="s">
        <v>637</v>
      </c>
      <c r="I150" s="14"/>
      <c r="J150" s="57" t="s">
        <v>128</v>
      </c>
      <c r="K150" s="22"/>
      <c r="L150" s="25"/>
      <c r="M150" s="25"/>
      <c r="N150" s="25"/>
      <c r="O150" s="254" t="s">
        <v>128</v>
      </c>
      <c r="P150" s="27" t="s">
        <v>128</v>
      </c>
      <c r="Q150" s="24"/>
      <c r="R150" s="57"/>
    </row>
    <row r="151" spans="2:18" ht="15" customHeight="1" x14ac:dyDescent="0.25">
      <c r="B151" s="56" t="s">
        <v>638</v>
      </c>
      <c r="C151" s="689"/>
      <c r="D151" s="381"/>
      <c r="E151" s="21"/>
      <c r="F151" s="141" t="s">
        <v>639</v>
      </c>
      <c r="G151" s="94" t="s">
        <v>636</v>
      </c>
      <c r="H151" s="23" t="s">
        <v>640</v>
      </c>
      <c r="I151" s="14"/>
      <c r="J151" s="57" t="s">
        <v>128</v>
      </c>
      <c r="K151" s="22"/>
      <c r="L151" s="25"/>
      <c r="M151" s="25"/>
      <c r="N151" s="25"/>
      <c r="O151" s="254" t="s">
        <v>128</v>
      </c>
      <c r="P151" s="27" t="s">
        <v>128</v>
      </c>
      <c r="Q151" s="24"/>
      <c r="R151" s="57"/>
    </row>
    <row r="152" spans="2:18" x14ac:dyDescent="0.25">
      <c r="B152" s="56" t="s">
        <v>641</v>
      </c>
      <c r="C152" s="711"/>
      <c r="D152" s="381"/>
      <c r="E152" s="21" t="s">
        <v>642</v>
      </c>
      <c r="F152" s="141"/>
      <c r="G152" s="94" t="s">
        <v>112</v>
      </c>
      <c r="H152" s="23" t="s">
        <v>643</v>
      </c>
      <c r="I152" s="14"/>
      <c r="J152" s="57" t="s">
        <v>128</v>
      </c>
      <c r="K152" s="22"/>
      <c r="L152" s="25"/>
      <c r="M152" s="25"/>
      <c r="N152" s="25"/>
      <c r="O152" s="254" t="s">
        <v>128</v>
      </c>
      <c r="P152" s="27" t="s">
        <v>128</v>
      </c>
      <c r="Q152" s="24"/>
      <c r="R152" s="57"/>
    </row>
    <row r="153" spans="2:18" ht="60" x14ac:dyDescent="0.25">
      <c r="B153" s="389" t="s">
        <v>644</v>
      </c>
      <c r="C153" s="692" t="s">
        <v>137</v>
      </c>
      <c r="D153" s="682"/>
      <c r="E153" s="403" t="s">
        <v>338</v>
      </c>
      <c r="F153" s="404"/>
      <c r="G153" s="808" t="str">
        <f>HYPERLINK("#APRwyStatus","Code list")</f>
        <v>Code list</v>
      </c>
      <c r="H153" s="405" t="s">
        <v>645</v>
      </c>
      <c r="I153" s="129"/>
      <c r="J153" s="445" t="s">
        <v>646</v>
      </c>
      <c r="K153" s="271"/>
      <c r="L153" s="658"/>
      <c r="M153" s="658"/>
      <c r="N153" s="658"/>
      <c r="O153" s="412" t="s">
        <v>196</v>
      </c>
      <c r="P153" s="126" t="s">
        <v>118</v>
      </c>
      <c r="Q153" s="105" t="s">
        <v>187</v>
      </c>
      <c r="R153" s="127" t="s">
        <v>117</v>
      </c>
    </row>
    <row r="154" spans="2:18" ht="60" x14ac:dyDescent="0.25">
      <c r="B154" s="524" t="s">
        <v>647</v>
      </c>
      <c r="C154" s="693" t="s">
        <v>137</v>
      </c>
      <c r="D154" s="591"/>
      <c r="E154" s="353" t="s">
        <v>314</v>
      </c>
      <c r="F154" s="357"/>
      <c r="G154" s="164" t="s">
        <v>112</v>
      </c>
      <c r="H154" s="355" t="s">
        <v>648</v>
      </c>
      <c r="I154" s="138"/>
      <c r="J154" s="362" t="s">
        <v>649</v>
      </c>
      <c r="K154" s="354"/>
      <c r="L154" s="352"/>
      <c r="M154" s="352"/>
      <c r="N154" s="352"/>
      <c r="O154" s="647" t="s">
        <v>123</v>
      </c>
      <c r="P154" s="413" t="s">
        <v>650</v>
      </c>
      <c r="Q154" s="98"/>
      <c r="R154" s="110" t="s">
        <v>117</v>
      </c>
    </row>
    <row r="155" spans="2:18" ht="24" x14ac:dyDescent="0.25">
      <c r="B155" s="145" t="s">
        <v>651</v>
      </c>
      <c r="C155" s="694"/>
      <c r="D155" s="580" t="s">
        <v>652</v>
      </c>
      <c r="E155" s="69" t="s">
        <v>239</v>
      </c>
      <c r="F155" s="70" t="s">
        <v>239</v>
      </c>
      <c r="G155" s="71" t="s">
        <v>239</v>
      </c>
      <c r="H155" s="72" t="s">
        <v>653</v>
      </c>
      <c r="I155" s="73" t="s">
        <v>239</v>
      </c>
      <c r="J155" s="74" t="s">
        <v>239</v>
      </c>
      <c r="K155" s="75" t="s">
        <v>239</v>
      </c>
      <c r="L155" s="76" t="s">
        <v>239</v>
      </c>
      <c r="M155" s="76" t="s">
        <v>239</v>
      </c>
      <c r="N155" s="76" t="s">
        <v>239</v>
      </c>
      <c r="O155" s="77"/>
      <c r="P155" s="88"/>
      <c r="Q155" s="83"/>
      <c r="R155" s="89"/>
    </row>
    <row r="156" spans="2:18" ht="30" customHeight="1" x14ac:dyDescent="0.25">
      <c r="B156" s="54" t="s">
        <v>654</v>
      </c>
      <c r="C156" s="695"/>
      <c r="D156" s="180"/>
      <c r="E156" s="10" t="s">
        <v>108</v>
      </c>
      <c r="F156" s="11"/>
      <c r="G156" s="12" t="s">
        <v>112</v>
      </c>
      <c r="H156" s="108" t="s">
        <v>655</v>
      </c>
      <c r="I156" s="14"/>
      <c r="J156" s="20" t="s">
        <v>656</v>
      </c>
      <c r="K156" s="972" t="str">
        <f>HYPERLINK("#AFRwyDesignator","see data item AP21010")</f>
        <v>see data item AP21010</v>
      </c>
      <c r="L156" s="973"/>
      <c r="M156" s="973"/>
      <c r="N156" s="973"/>
      <c r="O156" s="973"/>
      <c r="P156" s="973"/>
      <c r="Q156" s="973"/>
      <c r="R156" s="974"/>
    </row>
    <row r="157" spans="2:18" ht="30" customHeight="1" x14ac:dyDescent="0.25">
      <c r="B157" s="389" t="s">
        <v>657</v>
      </c>
      <c r="C157" s="690" t="s">
        <v>171</v>
      </c>
      <c r="D157" s="180"/>
      <c r="E157" s="403" t="s">
        <v>658</v>
      </c>
      <c r="F157" s="11"/>
      <c r="G157" s="12"/>
      <c r="H157" s="405" t="s">
        <v>659</v>
      </c>
      <c r="I157" s="14"/>
      <c r="J157" s="20"/>
      <c r="K157" s="16"/>
      <c r="L157" s="17"/>
      <c r="M157" s="17"/>
      <c r="N157" s="17"/>
      <c r="O157" s="18"/>
      <c r="P157" s="19"/>
      <c r="Q157" s="14"/>
      <c r="R157" s="55"/>
    </row>
    <row r="158" spans="2:18" x14ac:dyDescent="0.25">
      <c r="B158" s="54" t="s">
        <v>660</v>
      </c>
      <c r="C158" s="691" t="s">
        <v>223</v>
      </c>
      <c r="D158" s="180"/>
      <c r="E158" s="10"/>
      <c r="F158" s="11" t="s">
        <v>661</v>
      </c>
      <c r="G158" s="12" t="s">
        <v>658</v>
      </c>
      <c r="H158" s="108" t="s">
        <v>662</v>
      </c>
      <c r="I158" s="14"/>
      <c r="J158" s="15" t="s">
        <v>663</v>
      </c>
      <c r="K158" s="16" t="s">
        <v>244</v>
      </c>
      <c r="L158" s="17" t="s">
        <v>227</v>
      </c>
      <c r="M158" s="17" t="s">
        <v>664</v>
      </c>
      <c r="N158" s="175" t="s">
        <v>228</v>
      </c>
      <c r="O158" s="18" t="s">
        <v>196</v>
      </c>
      <c r="P158" s="19" t="s">
        <v>118</v>
      </c>
      <c r="Q158" s="14" t="s">
        <v>187</v>
      </c>
      <c r="R158" s="55" t="s">
        <v>117</v>
      </c>
    </row>
    <row r="159" spans="2:18" ht="75" customHeight="1" x14ac:dyDescent="0.25">
      <c r="B159" s="389" t="s">
        <v>665</v>
      </c>
      <c r="C159" s="690" t="s">
        <v>137</v>
      </c>
      <c r="D159" s="180"/>
      <c r="E159" s="10"/>
      <c r="F159" s="177" t="s">
        <v>666</v>
      </c>
      <c r="G159" s="162" t="s">
        <v>658</v>
      </c>
      <c r="H159" s="405" t="s">
        <v>667</v>
      </c>
      <c r="I159" s="14"/>
      <c r="J159" s="20" t="s">
        <v>668</v>
      </c>
      <c r="K159" s="669"/>
      <c r="L159" s="17"/>
      <c r="M159" s="17" t="s">
        <v>227</v>
      </c>
      <c r="N159" s="175" t="s">
        <v>669</v>
      </c>
      <c r="O159" s="117" t="s">
        <v>670</v>
      </c>
      <c r="P159" s="19" t="s">
        <v>220</v>
      </c>
      <c r="Q159" s="14" t="s">
        <v>221</v>
      </c>
      <c r="R159" s="55"/>
    </row>
    <row r="160" spans="2:18" ht="45" x14ac:dyDescent="0.25">
      <c r="B160" s="54" t="s">
        <v>671</v>
      </c>
      <c r="C160" s="695"/>
      <c r="D160" s="180"/>
      <c r="E160" s="10" t="s">
        <v>33</v>
      </c>
      <c r="F160" s="11"/>
      <c r="G160" s="12" t="s">
        <v>112</v>
      </c>
      <c r="H160" s="108" t="s">
        <v>672</v>
      </c>
      <c r="I160" s="14"/>
      <c r="J160" s="20" t="s">
        <v>673</v>
      </c>
      <c r="K160" s="16"/>
      <c r="L160" s="17"/>
      <c r="M160" s="17"/>
      <c r="N160" s="17"/>
      <c r="O160" s="18" t="s">
        <v>123</v>
      </c>
      <c r="P160" s="19" t="s">
        <v>118</v>
      </c>
      <c r="Q160" s="14"/>
      <c r="R160" s="55" t="s">
        <v>117</v>
      </c>
    </row>
    <row r="161" spans="2:18" x14ac:dyDescent="0.25">
      <c r="B161" s="54" t="s">
        <v>674</v>
      </c>
      <c r="C161" s="695"/>
      <c r="D161" s="180"/>
      <c r="E161" s="10" t="s">
        <v>675</v>
      </c>
      <c r="F161" s="11"/>
      <c r="G161" s="12"/>
      <c r="H161" s="108" t="s">
        <v>676</v>
      </c>
      <c r="I161" s="14"/>
      <c r="J161" s="15"/>
      <c r="K161" s="16"/>
      <c r="L161" s="17"/>
      <c r="M161" s="17"/>
      <c r="N161" s="17"/>
      <c r="O161" s="18"/>
      <c r="P161" s="878" t="s">
        <v>118</v>
      </c>
      <c r="Q161" s="863" t="s">
        <v>187</v>
      </c>
      <c r="R161" s="866" t="s">
        <v>117</v>
      </c>
    </row>
    <row r="162" spans="2:18" ht="45" x14ac:dyDescent="0.25">
      <c r="B162" s="54" t="s">
        <v>677</v>
      </c>
      <c r="C162" s="695"/>
      <c r="D162" s="180"/>
      <c r="E162" s="10"/>
      <c r="F162" s="11" t="s">
        <v>240</v>
      </c>
      <c r="G162" s="12" t="s">
        <v>241</v>
      </c>
      <c r="H162" s="108" t="s">
        <v>678</v>
      </c>
      <c r="I162" s="14"/>
      <c r="J162" s="20" t="s">
        <v>679</v>
      </c>
      <c r="K162" s="16" t="s">
        <v>503</v>
      </c>
      <c r="L162" s="17" t="s">
        <v>504</v>
      </c>
      <c r="M162" s="17" t="s">
        <v>680</v>
      </c>
      <c r="N162" s="17" t="s">
        <v>195</v>
      </c>
      <c r="O162" s="18" t="s">
        <v>196</v>
      </c>
      <c r="P162" s="879"/>
      <c r="Q162" s="864"/>
      <c r="R162" s="867"/>
    </row>
    <row r="163" spans="2:18" ht="24" customHeight="1" x14ac:dyDescent="0.25">
      <c r="B163" s="887" t="s">
        <v>681</v>
      </c>
      <c r="C163" s="988" t="s">
        <v>682</v>
      </c>
      <c r="D163" s="986"/>
      <c r="E163" s="891"/>
      <c r="F163" s="932" t="s">
        <v>189</v>
      </c>
      <c r="G163" s="981" t="s">
        <v>189</v>
      </c>
      <c r="H163" s="983" t="s">
        <v>683</v>
      </c>
      <c r="I163" s="727" t="s">
        <v>684</v>
      </c>
      <c r="J163" s="932" t="s">
        <v>685</v>
      </c>
      <c r="K163" s="16" t="s">
        <v>192</v>
      </c>
      <c r="L163" s="17" t="s">
        <v>193</v>
      </c>
      <c r="M163" s="17" t="s">
        <v>194</v>
      </c>
      <c r="N163" s="875" t="s">
        <v>195</v>
      </c>
      <c r="O163" s="970" t="s">
        <v>196</v>
      </c>
      <c r="P163" s="879"/>
      <c r="Q163" s="864"/>
      <c r="R163" s="867"/>
    </row>
    <row r="164" spans="2:18" ht="24" x14ac:dyDescent="0.25">
      <c r="B164" s="985"/>
      <c r="C164" s="989"/>
      <c r="D164" s="987"/>
      <c r="E164" s="929"/>
      <c r="F164" s="952"/>
      <c r="G164" s="982"/>
      <c r="H164" s="984"/>
      <c r="I164" s="727" t="s">
        <v>686</v>
      </c>
      <c r="J164" s="950"/>
      <c r="K164" s="16" t="s">
        <v>503</v>
      </c>
      <c r="L164" s="17" t="s">
        <v>508</v>
      </c>
      <c r="M164" s="17" t="s">
        <v>194</v>
      </c>
      <c r="N164" s="876"/>
      <c r="O164" s="971"/>
      <c r="P164" s="879"/>
      <c r="Q164" s="864"/>
      <c r="R164" s="867"/>
    </row>
    <row r="165" spans="2:18" ht="24" x14ac:dyDescent="0.25">
      <c r="B165" s="887" t="s">
        <v>687</v>
      </c>
      <c r="C165" s="988" t="s">
        <v>682</v>
      </c>
      <c r="D165" s="986"/>
      <c r="E165" s="891"/>
      <c r="F165" s="932" t="s">
        <v>198</v>
      </c>
      <c r="G165" s="981" t="s">
        <v>199</v>
      </c>
      <c r="H165" s="983" t="s">
        <v>688</v>
      </c>
      <c r="I165" s="727" t="s">
        <v>684</v>
      </c>
      <c r="J165" s="932" t="s">
        <v>689</v>
      </c>
      <c r="K165" s="16" t="s">
        <v>192</v>
      </c>
      <c r="L165" s="17" t="s">
        <v>193</v>
      </c>
      <c r="M165" s="17" t="s">
        <v>194</v>
      </c>
      <c r="N165" s="875" t="s">
        <v>195</v>
      </c>
      <c r="O165" s="970" t="s">
        <v>196</v>
      </c>
      <c r="P165" s="879"/>
      <c r="Q165" s="864"/>
      <c r="R165" s="867"/>
    </row>
    <row r="166" spans="2:18" ht="24" x14ac:dyDescent="0.25">
      <c r="B166" s="985"/>
      <c r="C166" s="989"/>
      <c r="D166" s="987"/>
      <c r="E166" s="929"/>
      <c r="F166" s="952"/>
      <c r="G166" s="982"/>
      <c r="H166" s="984"/>
      <c r="I166" s="727" t="s">
        <v>686</v>
      </c>
      <c r="J166" s="950"/>
      <c r="K166" s="16" t="s">
        <v>503</v>
      </c>
      <c r="L166" s="17" t="s">
        <v>508</v>
      </c>
      <c r="M166" s="17" t="s">
        <v>194</v>
      </c>
      <c r="N166" s="876"/>
      <c r="O166" s="971"/>
      <c r="P166" s="879"/>
      <c r="Q166" s="864"/>
      <c r="R166" s="867"/>
    </row>
    <row r="167" spans="2:18" ht="24" x14ac:dyDescent="0.25">
      <c r="B167" s="54" t="s">
        <v>690</v>
      </c>
      <c r="C167" s="695"/>
      <c r="D167" s="180"/>
      <c r="E167" s="10"/>
      <c r="F167" s="11" t="s">
        <v>33</v>
      </c>
      <c r="G167" s="12" t="s">
        <v>112</v>
      </c>
      <c r="H167" s="108" t="s">
        <v>691</v>
      </c>
      <c r="I167" s="14"/>
      <c r="J167" s="932" t="s">
        <v>692</v>
      </c>
      <c r="K167" s="16"/>
      <c r="L167" s="17"/>
      <c r="M167" s="17"/>
      <c r="N167" s="17"/>
      <c r="O167" s="18" t="s">
        <v>196</v>
      </c>
      <c r="P167" s="879"/>
      <c r="Q167" s="864"/>
      <c r="R167" s="867"/>
    </row>
    <row r="168" spans="2:18" ht="24" customHeight="1" x14ac:dyDescent="0.25">
      <c r="B168" s="54" t="s">
        <v>693</v>
      </c>
      <c r="C168" s="695"/>
      <c r="D168" s="180"/>
      <c r="E168" s="10"/>
      <c r="F168" s="11" t="s">
        <v>694</v>
      </c>
      <c r="G168" s="12" t="s">
        <v>257</v>
      </c>
      <c r="H168" s="108" t="s">
        <v>695</v>
      </c>
      <c r="I168" s="108" t="s">
        <v>696</v>
      </c>
      <c r="J168" s="950"/>
      <c r="K168" s="16" t="s">
        <v>244</v>
      </c>
      <c r="L168" s="17" t="s">
        <v>504</v>
      </c>
      <c r="M168" s="17" t="s">
        <v>194</v>
      </c>
      <c r="N168" s="17" t="s">
        <v>195</v>
      </c>
      <c r="O168" s="18" t="s">
        <v>196</v>
      </c>
      <c r="P168" s="880"/>
      <c r="Q168" s="865"/>
      <c r="R168" s="868"/>
    </row>
    <row r="169" spans="2:18" x14ac:dyDescent="0.25">
      <c r="B169" s="54" t="s">
        <v>697</v>
      </c>
      <c r="C169" s="695"/>
      <c r="D169" s="180"/>
      <c r="E169" s="10" t="s">
        <v>698</v>
      </c>
      <c r="F169" s="11"/>
      <c r="G169" s="12"/>
      <c r="H169" s="108" t="s">
        <v>699</v>
      </c>
      <c r="I169" s="14"/>
      <c r="J169" s="15"/>
      <c r="K169" s="16"/>
      <c r="L169" s="17"/>
      <c r="M169" s="17"/>
      <c r="N169" s="17"/>
      <c r="O169" s="18"/>
      <c r="P169" s="878" t="s">
        <v>118</v>
      </c>
      <c r="Q169" s="863" t="s">
        <v>187</v>
      </c>
      <c r="R169" s="866" t="s">
        <v>117</v>
      </c>
    </row>
    <row r="170" spans="2:18" x14ac:dyDescent="0.25">
      <c r="B170" s="54" t="s">
        <v>700</v>
      </c>
      <c r="C170" s="695"/>
      <c r="D170" s="180"/>
      <c r="E170" s="10"/>
      <c r="F170" s="11" t="s">
        <v>240</v>
      </c>
      <c r="G170" s="12" t="s">
        <v>241</v>
      </c>
      <c r="H170" s="108" t="s">
        <v>701</v>
      </c>
      <c r="I170" s="14"/>
      <c r="J170" s="15" t="s">
        <v>702</v>
      </c>
      <c r="K170" s="16" t="s">
        <v>503</v>
      </c>
      <c r="L170" s="17" t="s">
        <v>504</v>
      </c>
      <c r="M170" s="17" t="s">
        <v>680</v>
      </c>
      <c r="N170" s="17" t="s">
        <v>195</v>
      </c>
      <c r="O170" s="18" t="s">
        <v>196</v>
      </c>
      <c r="P170" s="879"/>
      <c r="Q170" s="864"/>
      <c r="R170" s="867"/>
    </row>
    <row r="171" spans="2:18" ht="24" customHeight="1" x14ac:dyDescent="0.25">
      <c r="B171" s="887" t="s">
        <v>703</v>
      </c>
      <c r="C171" s="995" t="s">
        <v>704</v>
      </c>
      <c r="D171" s="986"/>
      <c r="E171" s="891"/>
      <c r="F171" s="932" t="s">
        <v>189</v>
      </c>
      <c r="G171" s="981" t="s">
        <v>189</v>
      </c>
      <c r="H171" s="983" t="s">
        <v>705</v>
      </c>
      <c r="I171" s="727" t="s">
        <v>684</v>
      </c>
      <c r="J171" s="932" t="s">
        <v>706</v>
      </c>
      <c r="K171" s="223" t="s">
        <v>192</v>
      </c>
      <c r="L171" s="175" t="s">
        <v>193</v>
      </c>
      <c r="M171" s="17" t="s">
        <v>194</v>
      </c>
      <c r="N171" s="875" t="s">
        <v>195</v>
      </c>
      <c r="O171" s="970" t="s">
        <v>196</v>
      </c>
      <c r="P171" s="879"/>
      <c r="Q171" s="864"/>
      <c r="R171" s="867"/>
    </row>
    <row r="172" spans="2:18" ht="24" customHeight="1" x14ac:dyDescent="0.25">
      <c r="B172" s="985"/>
      <c r="C172" s="996"/>
      <c r="D172" s="987"/>
      <c r="E172" s="929"/>
      <c r="F172" s="952"/>
      <c r="G172" s="982"/>
      <c r="H172" s="984"/>
      <c r="I172" s="727" t="s">
        <v>686</v>
      </c>
      <c r="J172" s="950"/>
      <c r="K172" s="669" t="s">
        <v>503</v>
      </c>
      <c r="L172" s="17" t="s">
        <v>508</v>
      </c>
      <c r="M172" s="17" t="s">
        <v>194</v>
      </c>
      <c r="N172" s="876"/>
      <c r="O172" s="971"/>
      <c r="P172" s="880"/>
      <c r="Q172" s="865"/>
      <c r="R172" s="868"/>
    </row>
    <row r="173" spans="2:18" ht="30" x14ac:dyDescent="0.25">
      <c r="B173" s="54" t="s">
        <v>707</v>
      </c>
      <c r="C173" s="695"/>
      <c r="D173" s="180"/>
      <c r="E173" s="10" t="s">
        <v>708</v>
      </c>
      <c r="F173" s="11"/>
      <c r="G173" s="12"/>
      <c r="H173" s="108" t="s">
        <v>709</v>
      </c>
      <c r="I173" s="108" t="s">
        <v>710</v>
      </c>
      <c r="J173" s="15"/>
      <c r="K173" s="622"/>
      <c r="L173" s="17"/>
      <c r="M173" s="17"/>
      <c r="N173" s="17"/>
      <c r="O173" s="18"/>
      <c r="P173" s="878" t="s">
        <v>118</v>
      </c>
      <c r="Q173" s="863" t="s">
        <v>187</v>
      </c>
      <c r="R173" s="866" t="s">
        <v>117</v>
      </c>
    </row>
    <row r="174" spans="2:18" ht="30" customHeight="1" x14ac:dyDescent="0.25">
      <c r="B174" s="54" t="s">
        <v>711</v>
      </c>
      <c r="C174" s="691" t="s">
        <v>223</v>
      </c>
      <c r="D174" s="180"/>
      <c r="E174" s="10"/>
      <c r="F174" s="11" t="s">
        <v>240</v>
      </c>
      <c r="G174" s="12" t="s">
        <v>241</v>
      </c>
      <c r="H174" s="108" t="s">
        <v>712</v>
      </c>
      <c r="I174" s="14"/>
      <c r="J174" s="858" t="s">
        <v>713</v>
      </c>
      <c r="K174" s="223" t="s">
        <v>503</v>
      </c>
      <c r="L174" s="178" t="s">
        <v>504</v>
      </c>
      <c r="M174" s="17" t="s">
        <v>680</v>
      </c>
      <c r="N174" s="175" t="s">
        <v>195</v>
      </c>
      <c r="O174" s="18" t="s">
        <v>196</v>
      </c>
      <c r="P174" s="879"/>
      <c r="Q174" s="864"/>
      <c r="R174" s="867"/>
    </row>
    <row r="175" spans="2:18" ht="30" customHeight="1" x14ac:dyDescent="0.25">
      <c r="B175" s="121" t="s">
        <v>714</v>
      </c>
      <c r="C175" s="691" t="s">
        <v>223</v>
      </c>
      <c r="D175" s="181"/>
      <c r="E175" s="122"/>
      <c r="F175" s="249" t="s">
        <v>189</v>
      </c>
      <c r="G175" s="123" t="s">
        <v>189</v>
      </c>
      <c r="H175" s="274" t="s">
        <v>715</v>
      </c>
      <c r="I175" s="105"/>
      <c r="J175" s="968"/>
      <c r="K175" s="224" t="s">
        <v>503</v>
      </c>
      <c r="L175" s="272" t="s">
        <v>508</v>
      </c>
      <c r="M175" s="107" t="s">
        <v>194</v>
      </c>
      <c r="N175" s="276" t="s">
        <v>195</v>
      </c>
      <c r="O175" s="125" t="s">
        <v>196</v>
      </c>
      <c r="P175" s="913"/>
      <c r="Q175" s="872"/>
      <c r="R175" s="873"/>
    </row>
    <row r="176" spans="2:18" ht="24" customHeight="1" x14ac:dyDescent="0.25">
      <c r="B176" s="677" t="s">
        <v>716</v>
      </c>
      <c r="C176" s="676"/>
      <c r="D176" s="413"/>
      <c r="E176" s="659" t="s">
        <v>717</v>
      </c>
      <c r="F176" s="454"/>
      <c r="G176" s="455"/>
      <c r="H176" s="639" t="s">
        <v>718</v>
      </c>
      <c r="I176" s="193"/>
      <c r="J176" s="456"/>
      <c r="K176" s="623"/>
      <c r="L176" s="620"/>
      <c r="M176" s="620"/>
      <c r="N176" s="620"/>
      <c r="O176" s="575"/>
      <c r="P176" s="100"/>
      <c r="Q176" s="98"/>
      <c r="R176" s="110"/>
    </row>
    <row r="177" spans="2:18" ht="45" customHeight="1" x14ac:dyDescent="0.25">
      <c r="B177" s="679" t="s">
        <v>719</v>
      </c>
      <c r="C177" s="700"/>
      <c r="D177" s="191"/>
      <c r="E177" s="28"/>
      <c r="F177" s="58" t="s">
        <v>189</v>
      </c>
      <c r="G177" s="29" t="s">
        <v>189</v>
      </c>
      <c r="H177" s="192" t="s">
        <v>720</v>
      </c>
      <c r="I177" s="192" t="s">
        <v>721</v>
      </c>
      <c r="J177" s="135" t="s">
        <v>722</v>
      </c>
      <c r="K177" s="22"/>
      <c r="L177" s="17" t="s">
        <v>508</v>
      </c>
      <c r="M177" s="25"/>
      <c r="N177" s="25"/>
      <c r="O177" s="117" t="s">
        <v>196</v>
      </c>
      <c r="P177" s="19" t="s">
        <v>118</v>
      </c>
      <c r="Q177" s="14" t="s">
        <v>187</v>
      </c>
      <c r="R177" s="55" t="s">
        <v>117</v>
      </c>
    </row>
    <row r="178" spans="2:18" x14ac:dyDescent="0.25">
      <c r="B178" s="258" t="s">
        <v>723</v>
      </c>
      <c r="C178" s="701"/>
      <c r="D178" s="181"/>
      <c r="E178" s="122"/>
      <c r="F178" s="182" t="s">
        <v>724</v>
      </c>
      <c r="G178" s="183" t="s">
        <v>209</v>
      </c>
      <c r="H178" s="184" t="s">
        <v>725</v>
      </c>
      <c r="I178" s="185"/>
      <c r="J178" s="182" t="s">
        <v>122</v>
      </c>
      <c r="K178" s="183"/>
      <c r="L178" s="185"/>
      <c r="M178" s="185"/>
      <c r="N178" s="185"/>
      <c r="O178" s="186" t="s">
        <v>128</v>
      </c>
      <c r="P178" s="187" t="s">
        <v>128</v>
      </c>
      <c r="Q178" s="188"/>
      <c r="R178" s="182"/>
    </row>
    <row r="179" spans="2:18" x14ac:dyDescent="0.25">
      <c r="B179" s="626" t="s">
        <v>726</v>
      </c>
      <c r="C179" s="567"/>
      <c r="D179" s="413"/>
      <c r="E179" s="96" t="s">
        <v>724</v>
      </c>
      <c r="F179" s="97"/>
      <c r="G179" s="604" t="s">
        <v>209</v>
      </c>
      <c r="H179" s="108" t="s">
        <v>727</v>
      </c>
      <c r="I179" s="98"/>
      <c r="J179" s="99" t="s">
        <v>728</v>
      </c>
      <c r="K179" s="623"/>
      <c r="L179" s="620"/>
      <c r="M179" s="17" t="s">
        <v>729</v>
      </c>
      <c r="N179" s="17"/>
      <c r="O179" s="575" t="s">
        <v>196</v>
      </c>
      <c r="P179" s="19" t="s">
        <v>118</v>
      </c>
      <c r="Q179" s="14" t="s">
        <v>187</v>
      </c>
      <c r="R179" s="55" t="s">
        <v>117</v>
      </c>
    </row>
    <row r="180" spans="2:18" ht="30" x14ac:dyDescent="0.25">
      <c r="B180" s="680" t="s">
        <v>730</v>
      </c>
      <c r="C180" s="702"/>
      <c r="D180" s="180"/>
      <c r="E180" s="190" t="s">
        <v>731</v>
      </c>
      <c r="F180" s="11"/>
      <c r="G180" s="12"/>
      <c r="H180" s="189" t="s">
        <v>732</v>
      </c>
      <c r="I180" s="185"/>
      <c r="J180" s="182"/>
      <c r="K180" s="16"/>
      <c r="L180" s="17"/>
      <c r="M180" s="17"/>
      <c r="N180" s="17"/>
      <c r="O180" s="18"/>
      <c r="P180" s="19"/>
      <c r="Q180" s="14"/>
      <c r="R180" s="55"/>
    </row>
    <row r="181" spans="2:18" x14ac:dyDescent="0.25">
      <c r="B181" s="680" t="s">
        <v>733</v>
      </c>
      <c r="C181" s="702"/>
      <c r="D181" s="180"/>
      <c r="E181" s="179"/>
      <c r="F181" s="182" t="s">
        <v>421</v>
      </c>
      <c r="G181" s="183" t="s">
        <v>517</v>
      </c>
      <c r="H181" s="189" t="s">
        <v>734</v>
      </c>
      <c r="I181" s="185"/>
      <c r="J181" s="182" t="s">
        <v>128</v>
      </c>
      <c r="K181" s="183"/>
      <c r="L181" s="185"/>
      <c r="M181" s="185"/>
      <c r="N181" s="185"/>
      <c r="O181" s="186" t="s">
        <v>128</v>
      </c>
      <c r="P181" s="187" t="s">
        <v>128</v>
      </c>
      <c r="Q181" s="188"/>
      <c r="R181" s="182"/>
    </row>
    <row r="182" spans="2:18" x14ac:dyDescent="0.25">
      <c r="B182" s="680" t="s">
        <v>735</v>
      </c>
      <c r="C182" s="702"/>
      <c r="D182" s="180"/>
      <c r="E182" s="179"/>
      <c r="F182" s="182" t="s">
        <v>736</v>
      </c>
      <c r="G182" s="183" t="s">
        <v>112</v>
      </c>
      <c r="H182" s="189" t="s">
        <v>737</v>
      </c>
      <c r="I182" s="185"/>
      <c r="J182" s="182" t="s">
        <v>128</v>
      </c>
      <c r="K182" s="183"/>
      <c r="L182" s="185"/>
      <c r="M182" s="185"/>
      <c r="N182" s="185"/>
      <c r="O182" s="186" t="s">
        <v>128</v>
      </c>
      <c r="P182" s="187" t="s">
        <v>128</v>
      </c>
      <c r="Q182" s="188"/>
      <c r="R182" s="182"/>
    </row>
    <row r="183" spans="2:18" ht="24" x14ac:dyDescent="0.25">
      <c r="B183" s="680" t="s">
        <v>738</v>
      </c>
      <c r="C183" s="702"/>
      <c r="D183" s="180"/>
      <c r="E183" s="190" t="s">
        <v>739</v>
      </c>
      <c r="F183" s="11"/>
      <c r="G183" s="12"/>
      <c r="H183" s="189" t="s">
        <v>740</v>
      </c>
      <c r="I183" s="185"/>
      <c r="J183" s="182"/>
      <c r="K183" s="16"/>
      <c r="L183" s="17"/>
      <c r="M183" s="17"/>
      <c r="N183" s="17"/>
      <c r="O183" s="18"/>
      <c r="P183" s="19"/>
      <c r="Q183" s="14"/>
      <c r="R183" s="55"/>
    </row>
    <row r="184" spans="2:18" x14ac:dyDescent="0.25">
      <c r="B184" s="258" t="s">
        <v>741</v>
      </c>
      <c r="C184" s="701"/>
      <c r="D184" s="181"/>
      <c r="E184" s="122"/>
      <c r="F184" s="182" t="s">
        <v>421</v>
      </c>
      <c r="G184" s="183" t="s">
        <v>324</v>
      </c>
      <c r="H184" s="184" t="s">
        <v>742</v>
      </c>
      <c r="I184" s="185"/>
      <c r="J184" s="182" t="s">
        <v>128</v>
      </c>
      <c r="K184" s="183"/>
      <c r="L184" s="185"/>
      <c r="M184" s="185"/>
      <c r="N184" s="185"/>
      <c r="O184" s="186" t="s">
        <v>128</v>
      </c>
      <c r="P184" s="187" t="s">
        <v>128</v>
      </c>
      <c r="Q184" s="188"/>
      <c r="R184" s="182"/>
    </row>
    <row r="185" spans="2:18" x14ac:dyDescent="0.25">
      <c r="B185" s="258" t="s">
        <v>743</v>
      </c>
      <c r="C185" s="701"/>
      <c r="D185" s="181"/>
      <c r="E185" s="122"/>
      <c r="F185" s="182" t="s">
        <v>536</v>
      </c>
      <c r="G185" s="183" t="s">
        <v>112</v>
      </c>
      <c r="H185" s="184" t="s">
        <v>744</v>
      </c>
      <c r="I185" s="185"/>
      <c r="J185" s="182" t="s">
        <v>128</v>
      </c>
      <c r="K185" s="183"/>
      <c r="L185" s="185"/>
      <c r="M185" s="185"/>
      <c r="N185" s="185"/>
      <c r="O185" s="186" t="s">
        <v>128</v>
      </c>
      <c r="P185" s="187" t="s">
        <v>128</v>
      </c>
      <c r="Q185" s="188"/>
      <c r="R185" s="182"/>
    </row>
    <row r="186" spans="2:18" x14ac:dyDescent="0.25">
      <c r="B186" s="258" t="s">
        <v>745</v>
      </c>
      <c r="C186" s="701"/>
      <c r="D186" s="181"/>
      <c r="E186" s="122"/>
      <c r="F186" s="182" t="s">
        <v>529</v>
      </c>
      <c r="G186" s="183" t="s">
        <v>112</v>
      </c>
      <c r="H186" s="184" t="s">
        <v>746</v>
      </c>
      <c r="I186" s="185"/>
      <c r="J186" s="182" t="s">
        <v>128</v>
      </c>
      <c r="K186" s="183"/>
      <c r="L186" s="185"/>
      <c r="M186" s="185"/>
      <c r="N186" s="185"/>
      <c r="O186" s="186" t="s">
        <v>128</v>
      </c>
      <c r="P186" s="187" t="s">
        <v>128</v>
      </c>
      <c r="Q186" s="188"/>
      <c r="R186" s="182"/>
    </row>
    <row r="187" spans="2:18" x14ac:dyDescent="0.25">
      <c r="B187" s="258" t="s">
        <v>747</v>
      </c>
      <c r="C187" s="701"/>
      <c r="D187" s="181"/>
      <c r="E187" s="122"/>
      <c r="F187" s="182" t="s">
        <v>748</v>
      </c>
      <c r="G187" s="183" t="s">
        <v>112</v>
      </c>
      <c r="H187" s="184" t="s">
        <v>749</v>
      </c>
      <c r="I187" s="185"/>
      <c r="J187" s="182" t="s">
        <v>128</v>
      </c>
      <c r="K187" s="183"/>
      <c r="L187" s="185"/>
      <c r="M187" s="185"/>
      <c r="N187" s="185"/>
      <c r="O187" s="186" t="s">
        <v>128</v>
      </c>
      <c r="P187" s="187" t="s">
        <v>128</v>
      </c>
      <c r="Q187" s="188"/>
      <c r="R187" s="182"/>
    </row>
    <row r="188" spans="2:18" ht="36" x14ac:dyDescent="0.25">
      <c r="B188" s="54" t="s">
        <v>750</v>
      </c>
      <c r="C188" s="695"/>
      <c r="D188" s="180"/>
      <c r="E188" s="670" t="s">
        <v>751</v>
      </c>
      <c r="F188" s="11"/>
      <c r="G188" s="12"/>
      <c r="H188" s="108" t="s">
        <v>752</v>
      </c>
      <c r="I188" s="14"/>
      <c r="J188" s="15"/>
      <c r="K188" s="16"/>
      <c r="L188" s="17"/>
      <c r="M188" s="17"/>
      <c r="N188" s="17"/>
      <c r="O188" s="18"/>
      <c r="P188" s="910" t="s">
        <v>118</v>
      </c>
      <c r="Q188" s="911" t="s">
        <v>187</v>
      </c>
      <c r="R188" s="912" t="s">
        <v>117</v>
      </c>
    </row>
    <row r="189" spans="2:18" x14ac:dyDescent="0.25">
      <c r="B189" s="54" t="s">
        <v>753</v>
      </c>
      <c r="C189" s="695"/>
      <c r="D189" s="180"/>
      <c r="E189" s="10"/>
      <c r="F189" s="11" t="s">
        <v>563</v>
      </c>
      <c r="G189" s="12" t="s">
        <v>257</v>
      </c>
      <c r="H189" s="108" t="s">
        <v>754</v>
      </c>
      <c r="I189" s="108" t="s">
        <v>114</v>
      </c>
      <c r="J189" s="932" t="s">
        <v>755</v>
      </c>
      <c r="K189" s="16" t="s">
        <v>503</v>
      </c>
      <c r="L189" s="17" t="s">
        <v>504</v>
      </c>
      <c r="M189" s="17" t="s">
        <v>194</v>
      </c>
      <c r="N189" s="17" t="s">
        <v>195</v>
      </c>
      <c r="O189" s="18" t="s">
        <v>196</v>
      </c>
      <c r="P189" s="879"/>
      <c r="Q189" s="864"/>
      <c r="R189" s="867"/>
    </row>
    <row r="190" spans="2:18" x14ac:dyDescent="0.25">
      <c r="B190" s="54" t="s">
        <v>756</v>
      </c>
      <c r="C190" s="695"/>
      <c r="D190" s="180"/>
      <c r="E190" s="10"/>
      <c r="F190" s="11" t="s">
        <v>567</v>
      </c>
      <c r="G190" s="12" t="s">
        <v>257</v>
      </c>
      <c r="H190" s="108" t="s">
        <v>757</v>
      </c>
      <c r="I190" s="14"/>
      <c r="J190" s="950"/>
      <c r="K190" s="16" t="s">
        <v>503</v>
      </c>
      <c r="L190" s="17" t="s">
        <v>504</v>
      </c>
      <c r="M190" s="17" t="s">
        <v>194</v>
      </c>
      <c r="N190" s="17" t="s">
        <v>195</v>
      </c>
      <c r="O190" s="18" t="s">
        <v>196</v>
      </c>
      <c r="P190" s="879"/>
      <c r="Q190" s="864"/>
      <c r="R190" s="867"/>
    </row>
    <row r="191" spans="2:18" ht="75" x14ac:dyDescent="0.25">
      <c r="B191" s="54" t="s">
        <v>758</v>
      </c>
      <c r="C191" s="695"/>
      <c r="D191" s="180"/>
      <c r="E191" s="10"/>
      <c r="F191" s="11" t="s">
        <v>421</v>
      </c>
      <c r="G191" s="12" t="s">
        <v>324</v>
      </c>
      <c r="H191" s="108" t="s">
        <v>759</v>
      </c>
      <c r="I191" s="14"/>
      <c r="J191" s="20" t="s">
        <v>760</v>
      </c>
      <c r="K191" s="137"/>
      <c r="L191" s="17"/>
      <c r="M191" s="17" t="s">
        <v>327</v>
      </c>
      <c r="N191" s="17"/>
      <c r="O191" s="18" t="s">
        <v>196</v>
      </c>
      <c r="P191" s="879"/>
      <c r="Q191" s="864"/>
      <c r="R191" s="867"/>
    </row>
    <row r="192" spans="2:18" x14ac:dyDescent="0.25">
      <c r="B192" s="54" t="s">
        <v>761</v>
      </c>
      <c r="C192" s="567"/>
      <c r="D192" s="180"/>
      <c r="E192" s="10"/>
      <c r="F192" s="11" t="s">
        <v>724</v>
      </c>
      <c r="G192" s="12" t="s">
        <v>209</v>
      </c>
      <c r="H192" s="108" t="s">
        <v>762</v>
      </c>
      <c r="I192" s="14"/>
      <c r="J192" s="15" t="s">
        <v>728</v>
      </c>
      <c r="K192" s="16"/>
      <c r="L192" s="17"/>
      <c r="M192" s="17" t="s">
        <v>729</v>
      </c>
      <c r="N192" s="17"/>
      <c r="O192" s="18" t="s">
        <v>196</v>
      </c>
      <c r="P192" s="879"/>
      <c r="Q192" s="864"/>
      <c r="R192" s="867"/>
    </row>
    <row r="193" spans="2:18" ht="60" x14ac:dyDescent="0.25">
      <c r="B193" s="54" t="s">
        <v>763</v>
      </c>
      <c r="C193" s="691" t="s">
        <v>528</v>
      </c>
      <c r="D193" s="180"/>
      <c r="E193" s="10"/>
      <c r="F193" s="11" t="s">
        <v>529</v>
      </c>
      <c r="G193" s="813" t="str">
        <f>HYPERLINK("#APStopSurf","Code list")</f>
        <v>Code list</v>
      </c>
      <c r="H193" s="108" t="s">
        <v>764</v>
      </c>
      <c r="I193" s="14"/>
      <c r="J193" s="20" t="s">
        <v>765</v>
      </c>
      <c r="K193" s="16"/>
      <c r="L193" s="17"/>
      <c r="M193" s="17"/>
      <c r="N193" s="17"/>
      <c r="O193" s="18" t="s">
        <v>196</v>
      </c>
      <c r="P193" s="880"/>
      <c r="Q193" s="865"/>
      <c r="R193" s="868"/>
    </row>
    <row r="194" spans="2:18" ht="36" customHeight="1" x14ac:dyDescent="0.25">
      <c r="B194" s="54" t="s">
        <v>766</v>
      </c>
      <c r="C194" s="695"/>
      <c r="D194" s="180"/>
      <c r="E194" s="10" t="s">
        <v>767</v>
      </c>
      <c r="F194" s="11"/>
      <c r="G194" s="12"/>
      <c r="H194" s="108" t="s">
        <v>768</v>
      </c>
      <c r="I194" s="14"/>
      <c r="K194" s="16"/>
      <c r="L194" s="17"/>
      <c r="M194" s="17"/>
      <c r="N194" s="17"/>
      <c r="O194" s="18"/>
      <c r="P194" s="19"/>
      <c r="Q194" s="14"/>
      <c r="R194" s="55"/>
    </row>
    <row r="195" spans="2:18" ht="30" customHeight="1" x14ac:dyDescent="0.25">
      <c r="B195" s="54" t="s">
        <v>769</v>
      </c>
      <c r="C195" s="695"/>
      <c r="D195" s="180"/>
      <c r="E195" s="10"/>
      <c r="F195" s="11" t="s">
        <v>563</v>
      </c>
      <c r="G195" s="12" t="s">
        <v>257</v>
      </c>
      <c r="H195" s="108" t="s">
        <v>770</v>
      </c>
      <c r="I195" s="14"/>
      <c r="J195" s="932" t="s">
        <v>771</v>
      </c>
      <c r="K195" s="16"/>
      <c r="L195" s="17"/>
      <c r="M195" s="17"/>
      <c r="N195" s="17"/>
      <c r="O195" s="18" t="s">
        <v>196</v>
      </c>
      <c r="P195" s="19" t="s">
        <v>118</v>
      </c>
      <c r="Q195" s="14" t="s">
        <v>187</v>
      </c>
      <c r="R195" s="55" t="s">
        <v>117</v>
      </c>
    </row>
    <row r="196" spans="2:18" ht="30" customHeight="1" x14ac:dyDescent="0.25">
      <c r="B196" s="54" t="s">
        <v>772</v>
      </c>
      <c r="C196" s="695"/>
      <c r="D196" s="180"/>
      <c r="E196" s="10"/>
      <c r="F196" s="11" t="s">
        <v>567</v>
      </c>
      <c r="G196" s="12" t="s">
        <v>257</v>
      </c>
      <c r="H196" s="108" t="s">
        <v>773</v>
      </c>
      <c r="I196" s="108"/>
      <c r="J196" s="950"/>
      <c r="K196" s="16"/>
      <c r="L196" s="17"/>
      <c r="M196" s="17"/>
      <c r="N196" s="17"/>
      <c r="O196" s="18" t="s">
        <v>196</v>
      </c>
      <c r="P196" s="19" t="s">
        <v>118</v>
      </c>
      <c r="Q196" s="14" t="s">
        <v>187</v>
      </c>
      <c r="R196" s="55" t="s">
        <v>117</v>
      </c>
    </row>
    <row r="197" spans="2:18" ht="60" x14ac:dyDescent="0.25">
      <c r="B197" s="389" t="s">
        <v>774</v>
      </c>
      <c r="C197" s="690" t="s">
        <v>137</v>
      </c>
      <c r="D197" s="180"/>
      <c r="E197" s="10"/>
      <c r="F197" s="177" t="s">
        <v>421</v>
      </c>
      <c r="G197" s="178" t="s">
        <v>324</v>
      </c>
      <c r="H197" s="194" t="s">
        <v>775</v>
      </c>
      <c r="I197" s="14"/>
      <c r="J197" s="20" t="s">
        <v>776</v>
      </c>
      <c r="K197" s="137"/>
      <c r="L197" s="17"/>
      <c r="M197" s="817" t="s">
        <v>327</v>
      </c>
      <c r="N197" s="17"/>
      <c r="O197" s="117" t="s">
        <v>196</v>
      </c>
      <c r="P197" s="19" t="s">
        <v>118</v>
      </c>
      <c r="Q197" s="14" t="s">
        <v>187</v>
      </c>
      <c r="R197" s="55" t="s">
        <v>117</v>
      </c>
    </row>
    <row r="198" spans="2:18" x14ac:dyDescent="0.25">
      <c r="B198" s="258" t="s">
        <v>777</v>
      </c>
      <c r="C198" s="701"/>
      <c r="D198" s="181"/>
      <c r="E198" s="122"/>
      <c r="F198" s="182" t="s">
        <v>778</v>
      </c>
      <c r="G198" s="183"/>
      <c r="H198" s="184" t="s">
        <v>779</v>
      </c>
      <c r="I198" s="184" t="s">
        <v>114</v>
      </c>
      <c r="J198" s="182" t="s">
        <v>128</v>
      </c>
      <c r="K198" s="183"/>
      <c r="L198" s="185"/>
      <c r="M198" s="185"/>
      <c r="N198" s="185"/>
      <c r="O198" s="186" t="s">
        <v>128</v>
      </c>
      <c r="P198" s="187" t="s">
        <v>128</v>
      </c>
      <c r="Q198" s="188"/>
      <c r="R198" s="182"/>
    </row>
    <row r="199" spans="2:18" ht="36" customHeight="1" x14ac:dyDescent="0.25">
      <c r="B199" s="54" t="s">
        <v>780</v>
      </c>
      <c r="C199" s="695"/>
      <c r="D199" s="180"/>
      <c r="E199" s="10" t="s">
        <v>781</v>
      </c>
      <c r="F199" s="11"/>
      <c r="G199" s="12"/>
      <c r="H199" s="108" t="s">
        <v>782</v>
      </c>
      <c r="I199" s="14"/>
      <c r="J199" s="15"/>
      <c r="K199" s="16"/>
      <c r="L199" s="17"/>
      <c r="M199" s="17"/>
      <c r="N199" s="17"/>
      <c r="O199" s="18"/>
      <c r="P199" s="19"/>
      <c r="Q199" s="14"/>
      <c r="R199" s="55"/>
    </row>
    <row r="200" spans="2:18" ht="22.5" customHeight="1" x14ac:dyDescent="0.25">
      <c r="B200" s="54" t="s">
        <v>783</v>
      </c>
      <c r="C200" s="695"/>
      <c r="D200" s="180"/>
      <c r="E200" s="10"/>
      <c r="F200" s="11" t="s">
        <v>563</v>
      </c>
      <c r="G200" s="12" t="s">
        <v>257</v>
      </c>
      <c r="H200" s="108" t="s">
        <v>784</v>
      </c>
      <c r="I200" s="14"/>
      <c r="J200" s="932" t="s">
        <v>785</v>
      </c>
      <c r="K200" s="16"/>
      <c r="L200" s="17"/>
      <c r="M200" s="17"/>
      <c r="N200" s="17"/>
      <c r="O200" s="18" t="s">
        <v>196</v>
      </c>
      <c r="P200" s="19" t="s">
        <v>118</v>
      </c>
      <c r="Q200" s="14" t="s">
        <v>187</v>
      </c>
      <c r="R200" s="55" t="s">
        <v>117</v>
      </c>
    </row>
    <row r="201" spans="2:18" ht="22.5" customHeight="1" x14ac:dyDescent="0.25">
      <c r="B201" s="54" t="s">
        <v>786</v>
      </c>
      <c r="C201" s="695"/>
      <c r="D201" s="180"/>
      <c r="E201" s="10"/>
      <c r="F201" s="11" t="s">
        <v>567</v>
      </c>
      <c r="G201" s="12" t="s">
        <v>257</v>
      </c>
      <c r="H201" s="108" t="s">
        <v>787</v>
      </c>
      <c r="I201" s="14"/>
      <c r="J201" s="950"/>
      <c r="K201" s="16"/>
      <c r="L201" s="17"/>
      <c r="M201" s="17"/>
      <c r="N201" s="17"/>
      <c r="O201" s="18" t="s">
        <v>196</v>
      </c>
      <c r="P201" s="19" t="s">
        <v>118</v>
      </c>
      <c r="Q201" s="14" t="s">
        <v>187</v>
      </c>
      <c r="R201" s="55" t="s">
        <v>117</v>
      </c>
    </row>
    <row r="202" spans="2:18" x14ac:dyDescent="0.25">
      <c r="B202" s="258" t="s">
        <v>788</v>
      </c>
      <c r="C202" s="701"/>
      <c r="D202" s="181"/>
      <c r="E202" s="122"/>
      <c r="F202" s="182" t="s">
        <v>789</v>
      </c>
      <c r="G202" s="183" t="s">
        <v>209</v>
      </c>
      <c r="H202" s="184" t="s">
        <v>790</v>
      </c>
      <c r="I202" s="184"/>
      <c r="J202" s="850" t="s">
        <v>128</v>
      </c>
      <c r="K202" s="183"/>
      <c r="L202" s="185"/>
      <c r="M202" s="185"/>
      <c r="N202" s="185"/>
      <c r="O202" s="186" t="s">
        <v>128</v>
      </c>
      <c r="P202" s="187" t="s">
        <v>128</v>
      </c>
      <c r="Q202" s="188"/>
      <c r="R202" s="182"/>
    </row>
    <row r="203" spans="2:18" x14ac:dyDescent="0.25">
      <c r="B203" s="258" t="s">
        <v>791</v>
      </c>
      <c r="C203" s="701"/>
      <c r="D203" s="181"/>
      <c r="E203" s="122"/>
      <c r="F203" s="182" t="s">
        <v>792</v>
      </c>
      <c r="G203" s="183" t="s">
        <v>209</v>
      </c>
      <c r="H203" s="184" t="s">
        <v>793</v>
      </c>
      <c r="I203" s="184"/>
      <c r="J203" s="967"/>
      <c r="K203" s="183"/>
      <c r="L203" s="185"/>
      <c r="M203" s="185"/>
      <c r="N203" s="185"/>
      <c r="O203" s="186" t="s">
        <v>128</v>
      </c>
      <c r="P203" s="187" t="s">
        <v>128</v>
      </c>
      <c r="Q203" s="188"/>
      <c r="R203" s="182"/>
    </row>
    <row r="204" spans="2:18" x14ac:dyDescent="0.25">
      <c r="B204" s="54" t="s">
        <v>794</v>
      </c>
      <c r="C204" s="695"/>
      <c r="D204" s="180"/>
      <c r="E204" s="10" t="s">
        <v>795</v>
      </c>
      <c r="F204" s="11"/>
      <c r="G204" s="12"/>
      <c r="H204" s="10"/>
      <c r="I204" s="14"/>
      <c r="J204" s="15"/>
      <c r="K204" s="16"/>
      <c r="L204" s="17"/>
      <c r="M204" s="17"/>
      <c r="N204" s="17"/>
      <c r="O204" s="18"/>
      <c r="P204" s="910" t="s">
        <v>118</v>
      </c>
      <c r="Q204" s="911" t="s">
        <v>187</v>
      </c>
      <c r="R204" s="912" t="s">
        <v>117</v>
      </c>
    </row>
    <row r="205" spans="2:18" ht="60" x14ac:dyDescent="0.25">
      <c r="B205" s="54" t="s">
        <v>796</v>
      </c>
      <c r="C205" s="695"/>
      <c r="D205" s="180"/>
      <c r="E205" s="10"/>
      <c r="F205" s="11" t="s">
        <v>797</v>
      </c>
      <c r="G205" s="12" t="s">
        <v>257</v>
      </c>
      <c r="H205" s="108" t="s">
        <v>798</v>
      </c>
      <c r="I205" s="14"/>
      <c r="J205" s="20" t="s">
        <v>799</v>
      </c>
      <c r="K205" s="16" t="s">
        <v>503</v>
      </c>
      <c r="L205" s="17" t="s">
        <v>504</v>
      </c>
      <c r="M205" s="17" t="s">
        <v>194</v>
      </c>
      <c r="N205" s="17" t="s">
        <v>195</v>
      </c>
      <c r="O205" s="18" t="s">
        <v>196</v>
      </c>
      <c r="P205" s="879"/>
      <c r="Q205" s="864"/>
      <c r="R205" s="867"/>
    </row>
    <row r="206" spans="2:18" ht="60" x14ac:dyDescent="0.25">
      <c r="B206" s="54" t="s">
        <v>800</v>
      </c>
      <c r="C206" s="695"/>
      <c r="D206" s="180"/>
      <c r="E206" s="10"/>
      <c r="F206" s="11" t="s">
        <v>801</v>
      </c>
      <c r="G206" s="12" t="s">
        <v>257</v>
      </c>
      <c r="H206" s="108" t="s">
        <v>802</v>
      </c>
      <c r="I206" s="14"/>
      <c r="J206" s="20" t="s">
        <v>803</v>
      </c>
      <c r="K206" s="16" t="s">
        <v>503</v>
      </c>
      <c r="L206" s="17" t="s">
        <v>504</v>
      </c>
      <c r="M206" s="17" t="s">
        <v>194</v>
      </c>
      <c r="N206" s="17" t="s">
        <v>195</v>
      </c>
      <c r="O206" s="18" t="s">
        <v>196</v>
      </c>
      <c r="P206" s="879"/>
      <c r="Q206" s="864"/>
      <c r="R206" s="867"/>
    </row>
    <row r="207" spans="2:18" ht="60" x14ac:dyDescent="0.25">
      <c r="B207" s="54" t="s">
        <v>804</v>
      </c>
      <c r="C207" s="695"/>
      <c r="D207" s="180"/>
      <c r="E207" s="10"/>
      <c r="F207" s="11" t="s">
        <v>805</v>
      </c>
      <c r="G207" s="12" t="s">
        <v>257</v>
      </c>
      <c r="H207" s="108" t="s">
        <v>806</v>
      </c>
      <c r="I207" s="14"/>
      <c r="J207" s="20" t="s">
        <v>807</v>
      </c>
      <c r="K207" s="16" t="s">
        <v>503</v>
      </c>
      <c r="L207" s="17" t="s">
        <v>504</v>
      </c>
      <c r="M207" s="17" t="s">
        <v>194</v>
      </c>
      <c r="N207" s="17" t="s">
        <v>195</v>
      </c>
      <c r="O207" s="18" t="s">
        <v>196</v>
      </c>
      <c r="P207" s="879"/>
      <c r="Q207" s="864"/>
      <c r="R207" s="867"/>
    </row>
    <row r="208" spans="2:18" ht="60" x14ac:dyDescent="0.25">
      <c r="B208" s="54" t="s">
        <v>808</v>
      </c>
      <c r="C208" s="695"/>
      <c r="D208" s="180"/>
      <c r="E208" s="10"/>
      <c r="F208" s="11" t="s">
        <v>809</v>
      </c>
      <c r="G208" s="12" t="s">
        <v>257</v>
      </c>
      <c r="H208" s="108" t="s">
        <v>810</v>
      </c>
      <c r="I208" s="14"/>
      <c r="J208" s="20" t="s">
        <v>811</v>
      </c>
      <c r="K208" s="16" t="s">
        <v>503</v>
      </c>
      <c r="L208" s="17" t="s">
        <v>504</v>
      </c>
      <c r="M208" s="17" t="s">
        <v>194</v>
      </c>
      <c r="N208" s="17" t="s">
        <v>195</v>
      </c>
      <c r="O208" s="18" t="s">
        <v>196</v>
      </c>
      <c r="P208" s="879"/>
      <c r="Q208" s="864"/>
      <c r="R208" s="867"/>
    </row>
    <row r="209" spans="2:18" ht="30" x14ac:dyDescent="0.25">
      <c r="B209" s="54" t="s">
        <v>812</v>
      </c>
      <c r="C209" s="695"/>
      <c r="D209" s="180"/>
      <c r="E209" s="10"/>
      <c r="F209" s="11" t="s">
        <v>314</v>
      </c>
      <c r="G209" s="12" t="s">
        <v>112</v>
      </c>
      <c r="H209" s="108" t="s">
        <v>813</v>
      </c>
      <c r="I209" s="14"/>
      <c r="J209" s="15" t="s">
        <v>814</v>
      </c>
      <c r="K209" s="16"/>
      <c r="L209" s="17"/>
      <c r="M209" s="17"/>
      <c r="N209" s="17"/>
      <c r="O209" s="117" t="s">
        <v>336</v>
      </c>
      <c r="P209" s="880"/>
      <c r="Q209" s="865"/>
      <c r="R209" s="868"/>
    </row>
    <row r="210" spans="2:18" x14ac:dyDescent="0.25">
      <c r="B210" s="54" t="s">
        <v>815</v>
      </c>
      <c r="C210" s="695"/>
      <c r="D210" s="180"/>
      <c r="E210" s="10" t="s">
        <v>816</v>
      </c>
      <c r="F210" s="11"/>
      <c r="G210" s="12"/>
      <c r="H210" s="108"/>
      <c r="I210" s="14"/>
      <c r="J210" s="15"/>
      <c r="K210" s="16"/>
      <c r="L210" s="17"/>
      <c r="M210" s="17"/>
      <c r="N210" s="17"/>
      <c r="O210" s="18"/>
      <c r="P210" s="878" t="s">
        <v>118</v>
      </c>
      <c r="Q210" s="863" t="s">
        <v>187</v>
      </c>
      <c r="R210" s="866" t="s">
        <v>117</v>
      </c>
    </row>
    <row r="211" spans="2:18" ht="30" x14ac:dyDescent="0.25">
      <c r="B211" s="54" t="s">
        <v>817</v>
      </c>
      <c r="C211" s="695"/>
      <c r="D211" s="180"/>
      <c r="E211" s="10"/>
      <c r="F211" s="11" t="s">
        <v>520</v>
      </c>
      <c r="G211" s="12" t="s">
        <v>112</v>
      </c>
      <c r="H211" s="108" t="s">
        <v>818</v>
      </c>
      <c r="I211" s="14"/>
      <c r="J211" s="949" t="s">
        <v>819</v>
      </c>
      <c r="K211" s="16"/>
      <c r="L211" s="17"/>
      <c r="M211" s="17"/>
      <c r="N211" s="17"/>
      <c r="O211" s="117" t="s">
        <v>336</v>
      </c>
      <c r="P211" s="879"/>
      <c r="Q211" s="864"/>
      <c r="R211" s="867"/>
    </row>
    <row r="212" spans="2:18" ht="30" x14ac:dyDescent="0.25">
      <c r="B212" s="389" t="s">
        <v>820</v>
      </c>
      <c r="C212" s="692" t="s">
        <v>137</v>
      </c>
      <c r="D212" s="180"/>
      <c r="E212" s="10"/>
      <c r="F212" s="177" t="s">
        <v>821</v>
      </c>
      <c r="G212" s="178" t="s">
        <v>112</v>
      </c>
      <c r="H212" s="194" t="s">
        <v>822</v>
      </c>
      <c r="I212" s="14"/>
      <c r="J212" s="934"/>
      <c r="K212" s="16"/>
      <c r="L212" s="17"/>
      <c r="M212" s="17"/>
      <c r="N212" s="17"/>
      <c r="O212" s="117" t="s">
        <v>336</v>
      </c>
      <c r="P212" s="879"/>
      <c r="Q212" s="864"/>
      <c r="R212" s="867"/>
    </row>
    <row r="213" spans="2:18" ht="30" customHeight="1" x14ac:dyDescent="0.25">
      <c r="B213" s="54" t="s">
        <v>823</v>
      </c>
      <c r="C213" s="690" t="s">
        <v>155</v>
      </c>
      <c r="D213" s="180"/>
      <c r="E213" s="10"/>
      <c r="F213" s="11" t="s">
        <v>240</v>
      </c>
      <c r="G213" s="12" t="s">
        <v>241</v>
      </c>
      <c r="H213" s="195" t="s">
        <v>824</v>
      </c>
      <c r="I213" s="14"/>
      <c r="J213" s="144" t="s">
        <v>617</v>
      </c>
      <c r="K213" s="137"/>
      <c r="L213" s="17"/>
      <c r="M213" s="17" t="s">
        <v>327</v>
      </c>
      <c r="N213" s="17"/>
      <c r="O213" s="18" t="s">
        <v>196</v>
      </c>
      <c r="P213" s="880"/>
      <c r="Q213" s="865"/>
      <c r="R213" s="868"/>
    </row>
    <row r="214" spans="2:18" x14ac:dyDescent="0.25">
      <c r="B214" s="54" t="s">
        <v>825</v>
      </c>
      <c r="C214" s="695"/>
      <c r="D214" s="180"/>
      <c r="E214" s="10" t="s">
        <v>826</v>
      </c>
      <c r="F214" s="11"/>
      <c r="G214" s="12"/>
      <c r="H214" s="10"/>
      <c r="I214" s="14"/>
      <c r="J214" s="15"/>
      <c r="K214" s="16"/>
      <c r="L214" s="17"/>
      <c r="M214" s="17"/>
      <c r="N214" s="17"/>
      <c r="O214" s="18"/>
      <c r="P214" s="878" t="s">
        <v>118</v>
      </c>
      <c r="Q214" s="863" t="s">
        <v>187</v>
      </c>
      <c r="R214" s="866" t="s">
        <v>117</v>
      </c>
    </row>
    <row r="215" spans="2:18" x14ac:dyDescent="0.25">
      <c r="B215" s="54" t="s">
        <v>827</v>
      </c>
      <c r="C215" s="695"/>
      <c r="D215" s="180"/>
      <c r="E215" s="10"/>
      <c r="F215" s="11" t="s">
        <v>563</v>
      </c>
      <c r="G215" s="12" t="s">
        <v>257</v>
      </c>
      <c r="H215" s="108" t="s">
        <v>828</v>
      </c>
      <c r="I215" s="14"/>
      <c r="J215" s="949" t="s">
        <v>829</v>
      </c>
      <c r="K215" s="16"/>
      <c r="L215" s="17"/>
      <c r="M215" s="17"/>
      <c r="N215" s="17"/>
      <c r="O215" s="117" t="s">
        <v>196</v>
      </c>
      <c r="P215" s="879"/>
      <c r="Q215" s="864"/>
      <c r="R215" s="867"/>
    </row>
    <row r="216" spans="2:18" ht="30" x14ac:dyDescent="0.25">
      <c r="B216" s="54" t="s">
        <v>830</v>
      </c>
      <c r="C216" s="695"/>
      <c r="D216" s="180"/>
      <c r="E216" s="10"/>
      <c r="F216" s="11" t="s">
        <v>520</v>
      </c>
      <c r="G216" s="12" t="s">
        <v>112</v>
      </c>
      <c r="H216" s="108" t="s">
        <v>831</v>
      </c>
      <c r="I216" s="14"/>
      <c r="J216" s="934"/>
      <c r="K216" s="16"/>
      <c r="L216" s="17"/>
      <c r="M216" s="17"/>
      <c r="N216" s="17"/>
      <c r="O216" s="117" t="s">
        <v>336</v>
      </c>
      <c r="P216" s="879"/>
      <c r="Q216" s="864"/>
      <c r="R216" s="867"/>
    </row>
    <row r="217" spans="2:18" ht="30" customHeight="1" x14ac:dyDescent="0.25">
      <c r="B217" s="54" t="s">
        <v>832</v>
      </c>
      <c r="C217" s="695"/>
      <c r="D217" s="180"/>
      <c r="E217" s="10"/>
      <c r="F217" s="11" t="s">
        <v>240</v>
      </c>
      <c r="G217" s="12" t="s">
        <v>241</v>
      </c>
      <c r="H217" s="108" t="s">
        <v>833</v>
      </c>
      <c r="I217" s="14"/>
      <c r="J217" s="144" t="s">
        <v>617</v>
      </c>
      <c r="K217" s="137"/>
      <c r="L217" s="17"/>
      <c r="M217" s="17" t="s">
        <v>327</v>
      </c>
      <c r="N217" s="17"/>
      <c r="O217" s="18" t="s">
        <v>196</v>
      </c>
      <c r="P217" s="880"/>
      <c r="Q217" s="865"/>
      <c r="R217" s="868"/>
    </row>
    <row r="218" spans="2:18" ht="30" x14ac:dyDescent="0.25">
      <c r="B218" s="54" t="s">
        <v>834</v>
      </c>
      <c r="C218" s="695"/>
      <c r="D218" s="180"/>
      <c r="E218" s="10" t="s">
        <v>835</v>
      </c>
      <c r="F218" s="11"/>
      <c r="G218" s="12"/>
      <c r="H218" s="10"/>
      <c r="I218" s="14"/>
      <c r="J218" s="15"/>
      <c r="K218" s="16"/>
      <c r="L218" s="17"/>
      <c r="M218" s="17"/>
      <c r="N218" s="17"/>
      <c r="O218" s="18"/>
      <c r="P218" s="878" t="s">
        <v>118</v>
      </c>
      <c r="Q218" s="863" t="s">
        <v>187</v>
      </c>
      <c r="R218" s="866" t="s">
        <v>117</v>
      </c>
    </row>
    <row r="219" spans="2:18" ht="36" x14ac:dyDescent="0.25">
      <c r="B219" s="54" t="s">
        <v>836</v>
      </c>
      <c r="C219" s="720" t="s">
        <v>545</v>
      </c>
      <c r="D219" s="180"/>
      <c r="E219" s="10"/>
      <c r="F219" s="11" t="s">
        <v>33</v>
      </c>
      <c r="G219" s="813" t="str">
        <f>HYPERLINK("#APRwyAppLight","Code list")</f>
        <v>Code list</v>
      </c>
      <c r="H219" s="195" t="s">
        <v>837</v>
      </c>
      <c r="I219" s="14"/>
      <c r="J219" s="949" t="s">
        <v>838</v>
      </c>
      <c r="K219" s="16"/>
      <c r="L219" s="17"/>
      <c r="M219" s="17"/>
      <c r="N219" s="17"/>
      <c r="O219" s="117" t="s">
        <v>336</v>
      </c>
      <c r="P219" s="879"/>
      <c r="Q219" s="864"/>
      <c r="R219" s="867"/>
    </row>
    <row r="220" spans="2:18" ht="30" customHeight="1" x14ac:dyDescent="0.25">
      <c r="B220" s="54" t="s">
        <v>839</v>
      </c>
      <c r="C220" s="715" t="s">
        <v>125</v>
      </c>
      <c r="D220" s="180"/>
      <c r="E220" s="10"/>
      <c r="F220" s="11" t="s">
        <v>563</v>
      </c>
      <c r="G220" s="12" t="s">
        <v>257</v>
      </c>
      <c r="H220" s="195" t="s">
        <v>840</v>
      </c>
      <c r="I220" s="14"/>
      <c r="J220" s="933"/>
      <c r="K220" s="16"/>
      <c r="L220" s="17"/>
      <c r="M220" s="17"/>
      <c r="N220" s="17"/>
      <c r="O220" s="117" t="s">
        <v>336</v>
      </c>
      <c r="P220" s="879"/>
      <c r="Q220" s="864"/>
      <c r="R220" s="867"/>
    </row>
    <row r="221" spans="2:18" ht="30" x14ac:dyDescent="0.25">
      <c r="B221" s="54" t="s">
        <v>841</v>
      </c>
      <c r="C221" s="720" t="s">
        <v>125</v>
      </c>
      <c r="D221" s="180"/>
      <c r="E221" s="10"/>
      <c r="F221" s="11" t="s">
        <v>613</v>
      </c>
      <c r="G221" s="12" t="s">
        <v>112</v>
      </c>
      <c r="H221" s="195" t="s">
        <v>842</v>
      </c>
      <c r="I221" s="14"/>
      <c r="J221" s="934"/>
      <c r="K221" s="16"/>
      <c r="L221" s="17"/>
      <c r="M221" s="17"/>
      <c r="N221" s="17"/>
      <c r="O221" s="117" t="s">
        <v>336</v>
      </c>
      <c r="P221" s="879"/>
      <c r="Q221" s="864"/>
      <c r="R221" s="867"/>
    </row>
    <row r="222" spans="2:18" ht="30" x14ac:dyDescent="0.25">
      <c r="B222" s="54" t="s">
        <v>843</v>
      </c>
      <c r="C222" s="695"/>
      <c r="D222" s="180"/>
      <c r="E222" s="10"/>
      <c r="F222" s="11" t="s">
        <v>240</v>
      </c>
      <c r="G222" s="12" t="s">
        <v>241</v>
      </c>
      <c r="H222" s="108" t="s">
        <v>844</v>
      </c>
      <c r="I222" s="14"/>
      <c r="J222" s="144" t="s">
        <v>617</v>
      </c>
      <c r="K222" s="137"/>
      <c r="L222" s="17"/>
      <c r="M222" s="17" t="s">
        <v>327</v>
      </c>
      <c r="N222" s="17"/>
      <c r="O222" s="18" t="s">
        <v>196</v>
      </c>
      <c r="P222" s="880"/>
      <c r="Q222" s="865"/>
      <c r="R222" s="868"/>
    </row>
    <row r="223" spans="2:18" x14ac:dyDescent="0.25">
      <c r="B223" s="54" t="s">
        <v>845</v>
      </c>
      <c r="C223" s="695"/>
      <c r="D223" s="180"/>
      <c r="E223" s="10" t="s">
        <v>846</v>
      </c>
      <c r="F223" s="11"/>
      <c r="G223" s="12"/>
      <c r="H223" s="10"/>
      <c r="I223" s="14"/>
      <c r="J223" s="15"/>
      <c r="K223" s="16"/>
      <c r="L223" s="17"/>
      <c r="M223" s="17"/>
      <c r="N223" s="17"/>
      <c r="O223" s="18"/>
      <c r="P223" s="878" t="s">
        <v>118</v>
      </c>
      <c r="Q223" s="863" t="s">
        <v>187</v>
      </c>
      <c r="R223" s="866" t="s">
        <v>117</v>
      </c>
    </row>
    <row r="224" spans="2:18" ht="30" x14ac:dyDescent="0.25">
      <c r="B224" s="54" t="s">
        <v>847</v>
      </c>
      <c r="C224" s="695"/>
      <c r="D224" s="180"/>
      <c r="E224" s="10"/>
      <c r="F224" s="11" t="s">
        <v>520</v>
      </c>
      <c r="G224" s="12" t="s">
        <v>112</v>
      </c>
      <c r="H224" s="108" t="s">
        <v>848</v>
      </c>
      <c r="I224" s="14"/>
      <c r="J224" s="949" t="s">
        <v>849</v>
      </c>
      <c r="K224" s="16"/>
      <c r="L224" s="17"/>
      <c r="M224" s="17"/>
      <c r="N224" s="17"/>
      <c r="O224" s="117" t="s">
        <v>336</v>
      </c>
      <c r="P224" s="879"/>
      <c r="Q224" s="864"/>
      <c r="R224" s="867"/>
    </row>
    <row r="225" spans="2:18" ht="30" x14ac:dyDescent="0.25">
      <c r="B225" s="54" t="s">
        <v>850</v>
      </c>
      <c r="C225" s="695"/>
      <c r="D225" s="180"/>
      <c r="E225" s="10"/>
      <c r="F225" s="11" t="s">
        <v>821</v>
      </c>
      <c r="G225" s="12" t="s">
        <v>112</v>
      </c>
      <c r="H225" s="108" t="s">
        <v>851</v>
      </c>
      <c r="I225" s="14"/>
      <c r="J225" s="934"/>
      <c r="K225" s="16"/>
      <c r="L225" s="17"/>
      <c r="M225" s="17"/>
      <c r="N225" s="17"/>
      <c r="O225" s="117" t="s">
        <v>336</v>
      </c>
      <c r="P225" s="879"/>
      <c r="Q225" s="864"/>
      <c r="R225" s="867"/>
    </row>
    <row r="226" spans="2:18" ht="30" customHeight="1" x14ac:dyDescent="0.25">
      <c r="B226" s="54" t="s">
        <v>852</v>
      </c>
      <c r="C226" s="695"/>
      <c r="D226" s="180"/>
      <c r="E226" s="10"/>
      <c r="F226" s="11" t="s">
        <v>240</v>
      </c>
      <c r="G226" s="12" t="s">
        <v>241</v>
      </c>
      <c r="H226" s="108" t="s">
        <v>853</v>
      </c>
      <c r="I226" s="14"/>
      <c r="J226" s="144" t="s">
        <v>617</v>
      </c>
      <c r="K226" s="137"/>
      <c r="L226" s="17"/>
      <c r="M226" s="17" t="s">
        <v>327</v>
      </c>
      <c r="N226" s="17"/>
      <c r="O226" s="18" t="s">
        <v>196</v>
      </c>
      <c r="P226" s="880"/>
      <c r="Q226" s="865"/>
      <c r="R226" s="868"/>
    </row>
    <row r="227" spans="2:18" ht="30" x14ac:dyDescent="0.25">
      <c r="B227" s="54" t="s">
        <v>854</v>
      </c>
      <c r="C227" s="695"/>
      <c r="D227" s="180"/>
      <c r="E227" s="10" t="s">
        <v>855</v>
      </c>
      <c r="F227" s="11"/>
      <c r="G227" s="12"/>
      <c r="H227" s="10"/>
      <c r="I227" s="14"/>
      <c r="J227" s="15"/>
      <c r="K227" s="16"/>
      <c r="L227" s="17"/>
      <c r="M227" s="17"/>
      <c r="N227" s="17"/>
      <c r="O227" s="18"/>
      <c r="P227" s="878" t="s">
        <v>118</v>
      </c>
      <c r="Q227" s="863" t="s">
        <v>187</v>
      </c>
      <c r="R227" s="866" t="s">
        <v>117</v>
      </c>
    </row>
    <row r="228" spans="2:18" ht="30" x14ac:dyDescent="0.25">
      <c r="B228" s="54" t="s">
        <v>856</v>
      </c>
      <c r="C228" s="695"/>
      <c r="D228" s="180"/>
      <c r="E228" s="10"/>
      <c r="F228" s="11" t="s">
        <v>563</v>
      </c>
      <c r="G228" s="12" t="s">
        <v>257</v>
      </c>
      <c r="H228" s="108" t="s">
        <v>857</v>
      </c>
      <c r="I228" s="14"/>
      <c r="J228" s="15" t="s">
        <v>858</v>
      </c>
      <c r="K228" s="16"/>
      <c r="L228" s="17"/>
      <c r="M228" s="17"/>
      <c r="N228" s="17"/>
      <c r="O228" s="117" t="s">
        <v>336</v>
      </c>
      <c r="P228" s="879"/>
      <c r="Q228" s="864"/>
      <c r="R228" s="867"/>
    </row>
    <row r="229" spans="2:18" ht="30" customHeight="1" x14ac:dyDescent="0.25">
      <c r="B229" s="54" t="s">
        <v>859</v>
      </c>
      <c r="C229" s="695"/>
      <c r="D229" s="180"/>
      <c r="E229" s="10"/>
      <c r="F229" s="11" t="s">
        <v>240</v>
      </c>
      <c r="G229" s="12" t="s">
        <v>241</v>
      </c>
      <c r="H229" s="108" t="s">
        <v>860</v>
      </c>
      <c r="I229" s="14"/>
      <c r="J229" s="144" t="s">
        <v>617</v>
      </c>
      <c r="K229" s="137"/>
      <c r="L229" s="17"/>
      <c r="M229" s="17" t="s">
        <v>327</v>
      </c>
      <c r="N229" s="17"/>
      <c r="O229" s="18" t="s">
        <v>196</v>
      </c>
      <c r="P229" s="880"/>
      <c r="Q229" s="865"/>
      <c r="R229" s="868"/>
    </row>
    <row r="230" spans="2:18" ht="30" customHeight="1" x14ac:dyDescent="0.25">
      <c r="B230" s="54" t="s">
        <v>861</v>
      </c>
      <c r="C230" s="695"/>
      <c r="D230" s="180"/>
      <c r="E230" s="10" t="s">
        <v>862</v>
      </c>
      <c r="F230" s="11"/>
      <c r="G230" s="12"/>
      <c r="H230" s="10"/>
      <c r="I230" s="14"/>
      <c r="J230" s="15"/>
      <c r="K230" s="16"/>
      <c r="L230" s="17"/>
      <c r="M230" s="17"/>
      <c r="N230" s="17"/>
      <c r="O230" s="18"/>
      <c r="P230" s="878" t="s">
        <v>118</v>
      </c>
      <c r="Q230" s="863" t="s">
        <v>187</v>
      </c>
      <c r="R230" s="866" t="s">
        <v>117</v>
      </c>
    </row>
    <row r="231" spans="2:18" ht="45" x14ac:dyDescent="0.25">
      <c r="B231" s="54" t="s">
        <v>863</v>
      </c>
      <c r="C231" s="695"/>
      <c r="D231" s="180"/>
      <c r="E231" s="10"/>
      <c r="F231" s="11" t="s">
        <v>864</v>
      </c>
      <c r="G231" s="12" t="s">
        <v>199</v>
      </c>
      <c r="H231" s="108" t="s">
        <v>865</v>
      </c>
      <c r="I231" s="14"/>
      <c r="J231" s="15" t="s">
        <v>866</v>
      </c>
      <c r="K231" s="16"/>
      <c r="L231" s="17"/>
      <c r="M231" s="17"/>
      <c r="N231" s="17"/>
      <c r="O231" s="18" t="s">
        <v>196</v>
      </c>
      <c r="P231" s="879"/>
      <c r="Q231" s="864"/>
      <c r="R231" s="867"/>
    </row>
    <row r="232" spans="2:18" ht="60" x14ac:dyDescent="0.25">
      <c r="B232" s="54" t="s">
        <v>867</v>
      </c>
      <c r="C232" s="695"/>
      <c r="D232" s="180"/>
      <c r="E232" s="10"/>
      <c r="F232" s="11" t="s">
        <v>349</v>
      </c>
      <c r="G232" s="12" t="s">
        <v>241</v>
      </c>
      <c r="H232" s="108" t="s">
        <v>868</v>
      </c>
      <c r="I232" s="14"/>
      <c r="J232" s="447" t="s">
        <v>869</v>
      </c>
      <c r="K232" s="137"/>
      <c r="L232" s="17"/>
      <c r="M232" s="17" t="s">
        <v>327</v>
      </c>
      <c r="N232" s="17"/>
      <c r="O232" s="18" t="s">
        <v>196</v>
      </c>
      <c r="P232" s="879"/>
      <c r="Q232" s="864"/>
      <c r="R232" s="867"/>
    </row>
    <row r="233" spans="2:18" x14ac:dyDescent="0.25">
      <c r="B233" s="54" t="s">
        <v>870</v>
      </c>
      <c r="C233" s="695"/>
      <c r="D233" s="180"/>
      <c r="E233" s="10"/>
      <c r="F233" s="11" t="s">
        <v>224</v>
      </c>
      <c r="G233" s="12" t="s">
        <v>224</v>
      </c>
      <c r="H233" s="108" t="s">
        <v>871</v>
      </c>
      <c r="I233" s="14"/>
      <c r="J233" s="966" t="s">
        <v>866</v>
      </c>
      <c r="K233" s="16"/>
      <c r="L233" s="17"/>
      <c r="M233" s="17"/>
      <c r="N233" s="17"/>
      <c r="O233" s="18" t="s">
        <v>196</v>
      </c>
      <c r="P233" s="879"/>
      <c r="Q233" s="864"/>
      <c r="R233" s="867"/>
    </row>
    <row r="234" spans="2:18" ht="30" customHeight="1" x14ac:dyDescent="0.25">
      <c r="B234" s="54" t="s">
        <v>872</v>
      </c>
      <c r="C234" s="695"/>
      <c r="D234" s="180"/>
      <c r="E234" s="10"/>
      <c r="F234" s="11" t="s">
        <v>33</v>
      </c>
      <c r="G234" s="12" t="s">
        <v>112</v>
      </c>
      <c r="H234" s="108" t="s">
        <v>873</v>
      </c>
      <c r="I234" s="14"/>
      <c r="J234" s="933"/>
      <c r="K234" s="16"/>
      <c r="L234" s="17"/>
      <c r="M234" s="17"/>
      <c r="N234" s="17"/>
      <c r="O234" s="117" t="s">
        <v>336</v>
      </c>
      <c r="P234" s="879"/>
      <c r="Q234" s="864"/>
      <c r="R234" s="867"/>
    </row>
    <row r="235" spans="2:18" ht="30" customHeight="1" x14ac:dyDescent="0.25">
      <c r="B235" s="54" t="s">
        <v>874</v>
      </c>
      <c r="C235" s="695"/>
      <c r="D235" s="180"/>
      <c r="E235" s="10"/>
      <c r="F235" s="11" t="s">
        <v>875</v>
      </c>
      <c r="G235" s="12" t="s">
        <v>224</v>
      </c>
      <c r="H235" s="108" t="s">
        <v>876</v>
      </c>
      <c r="I235" s="14"/>
      <c r="J235" s="933"/>
      <c r="K235" s="16"/>
      <c r="L235" s="17"/>
      <c r="M235" s="17"/>
      <c r="N235" s="17"/>
      <c r="O235" s="18" t="s">
        <v>196</v>
      </c>
      <c r="P235" s="879"/>
      <c r="Q235" s="864"/>
      <c r="R235" s="867"/>
    </row>
    <row r="236" spans="2:18" ht="30" customHeight="1" x14ac:dyDescent="0.25">
      <c r="B236" s="54" t="s">
        <v>877</v>
      </c>
      <c r="C236" s="695"/>
      <c r="D236" s="180"/>
      <c r="E236" s="41"/>
      <c r="F236" s="11" t="s">
        <v>878</v>
      </c>
      <c r="G236" s="12" t="s">
        <v>112</v>
      </c>
      <c r="H236" s="108" t="s">
        <v>876</v>
      </c>
      <c r="I236" s="14"/>
      <c r="J236" s="933"/>
      <c r="K236" s="16"/>
      <c r="L236" s="17"/>
      <c r="M236" s="17"/>
      <c r="N236" s="17"/>
      <c r="O236" s="18" t="s">
        <v>123</v>
      </c>
      <c r="P236" s="879"/>
      <c r="Q236" s="864"/>
      <c r="R236" s="867"/>
    </row>
    <row r="237" spans="2:18" ht="24" customHeight="1" x14ac:dyDescent="0.25">
      <c r="B237" s="502" t="s">
        <v>879</v>
      </c>
      <c r="C237" s="690" t="s">
        <v>137</v>
      </c>
      <c r="D237" s="180"/>
      <c r="E237" s="10"/>
      <c r="F237" s="177" t="s">
        <v>314</v>
      </c>
      <c r="G237" s="178" t="s">
        <v>112</v>
      </c>
      <c r="H237" s="405" t="s">
        <v>880</v>
      </c>
      <c r="I237" s="14"/>
      <c r="J237" s="950"/>
      <c r="K237" s="16"/>
      <c r="L237" s="17"/>
      <c r="M237" s="17"/>
      <c r="N237" s="17"/>
      <c r="O237" s="18" t="s">
        <v>123</v>
      </c>
      <c r="P237" s="880"/>
      <c r="Q237" s="865"/>
      <c r="R237" s="868"/>
    </row>
    <row r="238" spans="2:18" ht="15" customHeight="1" x14ac:dyDescent="0.25">
      <c r="B238" s="258" t="s">
        <v>881</v>
      </c>
      <c r="C238" s="701"/>
      <c r="D238" s="198"/>
      <c r="E238" s="197" t="s">
        <v>882</v>
      </c>
      <c r="F238" s="199"/>
      <c r="G238" s="183" t="s">
        <v>517</v>
      </c>
      <c r="H238" s="196" t="s">
        <v>883</v>
      </c>
      <c r="I238" s="14"/>
      <c r="J238" s="182" t="s">
        <v>128</v>
      </c>
      <c r="K238" s="183"/>
      <c r="L238" s="185"/>
      <c r="M238" s="185"/>
      <c r="N238" s="185"/>
      <c r="O238" s="186" t="s">
        <v>128</v>
      </c>
      <c r="P238" s="187" t="s">
        <v>128</v>
      </c>
      <c r="Q238" s="188"/>
      <c r="R238" s="182"/>
    </row>
    <row r="239" spans="2:18" ht="36" x14ac:dyDescent="0.25">
      <c r="B239" s="258" t="s">
        <v>884</v>
      </c>
      <c r="C239" s="493"/>
      <c r="D239" s="180"/>
      <c r="E239" s="197" t="s">
        <v>885</v>
      </c>
      <c r="F239" s="199"/>
      <c r="G239" s="183"/>
      <c r="H239" s="196" t="s">
        <v>886</v>
      </c>
      <c r="I239" s="14"/>
      <c r="J239" s="15"/>
      <c r="K239" s="16"/>
      <c r="L239" s="17"/>
      <c r="M239" s="17"/>
      <c r="N239" s="17"/>
      <c r="O239" s="18"/>
      <c r="P239" s="19"/>
      <c r="Q239" s="14"/>
      <c r="R239" s="55"/>
    </row>
    <row r="240" spans="2:18" x14ac:dyDescent="0.25">
      <c r="B240" s="258" t="s">
        <v>887</v>
      </c>
      <c r="C240" s="493"/>
      <c r="D240" s="180"/>
      <c r="E240" s="197"/>
      <c r="F240" s="199" t="s">
        <v>421</v>
      </c>
      <c r="G240" s="183" t="s">
        <v>324</v>
      </c>
      <c r="H240" s="196" t="s">
        <v>888</v>
      </c>
      <c r="I240" s="14"/>
      <c r="J240" s="182" t="s">
        <v>128</v>
      </c>
      <c r="K240" s="183"/>
      <c r="L240" s="185"/>
      <c r="M240" s="185"/>
      <c r="N240" s="185"/>
      <c r="O240" s="186" t="s">
        <v>128</v>
      </c>
      <c r="P240" s="187" t="s">
        <v>128</v>
      </c>
      <c r="Q240" s="188"/>
      <c r="R240" s="182"/>
    </row>
    <row r="241" spans="2:18" x14ac:dyDescent="0.25">
      <c r="B241" s="258" t="s">
        <v>889</v>
      </c>
      <c r="C241" s="493"/>
      <c r="D241" s="180"/>
      <c r="E241" s="197"/>
      <c r="F241" s="199" t="s">
        <v>890</v>
      </c>
      <c r="G241" s="183" t="s">
        <v>257</v>
      </c>
      <c r="H241" s="196" t="s">
        <v>891</v>
      </c>
      <c r="I241" s="14"/>
      <c r="J241" s="942" t="s">
        <v>892</v>
      </c>
      <c r="K241" s="16"/>
      <c r="L241" s="17"/>
      <c r="M241" s="17"/>
      <c r="N241" s="17"/>
      <c r="O241" s="186" t="s">
        <v>128</v>
      </c>
      <c r="P241" s="187" t="s">
        <v>128</v>
      </c>
      <c r="Q241" s="188"/>
      <c r="R241" s="182"/>
    </row>
    <row r="242" spans="2:18" x14ac:dyDescent="0.25">
      <c r="B242" s="258" t="s">
        <v>893</v>
      </c>
      <c r="C242" s="493"/>
      <c r="D242" s="180"/>
      <c r="E242" s="197"/>
      <c r="F242" s="199" t="s">
        <v>563</v>
      </c>
      <c r="G242" s="183" t="s">
        <v>257</v>
      </c>
      <c r="H242" s="196" t="s">
        <v>894</v>
      </c>
      <c r="I242" s="14"/>
      <c r="J242" s="943"/>
      <c r="K242" s="16"/>
      <c r="L242" s="17"/>
      <c r="M242" s="17"/>
      <c r="N242" s="17"/>
      <c r="O242" s="186" t="s">
        <v>128</v>
      </c>
      <c r="P242" s="187" t="s">
        <v>128</v>
      </c>
      <c r="Q242" s="188"/>
      <c r="R242" s="182"/>
    </row>
    <row r="243" spans="2:18" x14ac:dyDescent="0.25">
      <c r="B243" s="258" t="s">
        <v>895</v>
      </c>
      <c r="C243" s="701"/>
      <c r="D243" s="181"/>
      <c r="E243" s="197"/>
      <c r="F243" s="199" t="s">
        <v>567</v>
      </c>
      <c r="G243" s="183" t="s">
        <v>257</v>
      </c>
      <c r="H243" s="196" t="s">
        <v>896</v>
      </c>
      <c r="I243" s="105"/>
      <c r="J243" s="944"/>
      <c r="K243" s="106"/>
      <c r="L243" s="107"/>
      <c r="M243" s="107"/>
      <c r="N243" s="107"/>
      <c r="O243" s="186" t="s">
        <v>128</v>
      </c>
      <c r="P243" s="187" t="s">
        <v>128</v>
      </c>
      <c r="Q243" s="188"/>
      <c r="R243" s="182"/>
    </row>
    <row r="244" spans="2:18" ht="60" x14ac:dyDescent="0.25">
      <c r="B244" s="366" t="s">
        <v>897</v>
      </c>
      <c r="C244" s="690" t="s">
        <v>137</v>
      </c>
      <c r="D244" s="590"/>
      <c r="E244" s="159" t="s">
        <v>314</v>
      </c>
      <c r="F244" s="586"/>
      <c r="G244" s="646" t="s">
        <v>112</v>
      </c>
      <c r="H244" s="587" t="s">
        <v>898</v>
      </c>
      <c r="I244" s="119"/>
      <c r="J244" s="527" t="s">
        <v>649</v>
      </c>
      <c r="K244" s="359"/>
      <c r="L244" s="360"/>
      <c r="M244" s="360"/>
      <c r="N244" s="360"/>
      <c r="O244" s="343" t="s">
        <v>123</v>
      </c>
      <c r="P244" s="361" t="s">
        <v>650</v>
      </c>
      <c r="Q244" s="119"/>
      <c r="R244" s="635" t="s">
        <v>117</v>
      </c>
    </row>
    <row r="245" spans="2:18" ht="48" x14ac:dyDescent="0.25">
      <c r="B245" s="681" t="s">
        <v>899</v>
      </c>
      <c r="C245" s="703" t="s">
        <v>155</v>
      </c>
      <c r="D245" s="683" t="s">
        <v>900</v>
      </c>
      <c r="E245" s="80" t="s">
        <v>239</v>
      </c>
      <c r="F245" s="81" t="s">
        <v>239</v>
      </c>
      <c r="G245" s="82" t="s">
        <v>239</v>
      </c>
      <c r="H245" s="220" t="s">
        <v>901</v>
      </c>
      <c r="I245" s="83" t="s">
        <v>239</v>
      </c>
      <c r="J245" s="84" t="s">
        <v>239</v>
      </c>
      <c r="K245" s="85" t="s">
        <v>239</v>
      </c>
      <c r="L245" s="86" t="s">
        <v>239</v>
      </c>
      <c r="M245" s="86" t="s">
        <v>239</v>
      </c>
      <c r="N245" s="86" t="s">
        <v>239</v>
      </c>
      <c r="O245" s="87"/>
      <c r="P245" s="88"/>
      <c r="Q245" s="83"/>
      <c r="R245" s="89"/>
    </row>
    <row r="246" spans="2:18" x14ac:dyDescent="0.25">
      <c r="B246" s="258" t="s">
        <v>902</v>
      </c>
      <c r="C246" s="701"/>
      <c r="D246" s="198"/>
      <c r="E246" s="197" t="s">
        <v>563</v>
      </c>
      <c r="F246" s="199"/>
      <c r="G246" s="183" t="s">
        <v>257</v>
      </c>
      <c r="H246" s="196" t="s">
        <v>903</v>
      </c>
      <c r="I246" s="14"/>
      <c r="J246" s="850" t="s">
        <v>128</v>
      </c>
      <c r="K246" s="183"/>
      <c r="L246" s="185"/>
      <c r="M246" s="185"/>
      <c r="N246" s="185"/>
      <c r="O246" s="186" t="s">
        <v>128</v>
      </c>
      <c r="P246" s="881" t="s">
        <v>128</v>
      </c>
      <c r="Q246" s="847"/>
      <c r="R246" s="850"/>
    </row>
    <row r="247" spans="2:18" x14ac:dyDescent="0.25">
      <c r="B247" s="258" t="s">
        <v>904</v>
      </c>
      <c r="C247" s="701"/>
      <c r="D247" s="198"/>
      <c r="E247" s="197" t="s">
        <v>567</v>
      </c>
      <c r="F247" s="199"/>
      <c r="G247" s="183" t="s">
        <v>257</v>
      </c>
      <c r="H247" s="196" t="s">
        <v>905</v>
      </c>
      <c r="I247" s="14"/>
      <c r="J247" s="851"/>
      <c r="K247" s="183"/>
      <c r="L247" s="185"/>
      <c r="M247" s="185"/>
      <c r="N247" s="185"/>
      <c r="O247" s="186" t="s">
        <v>128</v>
      </c>
      <c r="P247" s="882"/>
      <c r="Q247" s="848"/>
      <c r="R247" s="851"/>
    </row>
    <row r="248" spans="2:18" x14ac:dyDescent="0.25">
      <c r="B248" s="111" t="s">
        <v>906</v>
      </c>
      <c r="C248" s="493"/>
      <c r="D248" s="200"/>
      <c r="E248" s="201" t="s">
        <v>421</v>
      </c>
      <c r="F248" s="202"/>
      <c r="G248" s="203" t="s">
        <v>324</v>
      </c>
      <c r="H248" s="204" t="s">
        <v>907</v>
      </c>
      <c r="I248" s="63"/>
      <c r="J248" s="852"/>
      <c r="K248" s="203"/>
      <c r="L248" s="206"/>
      <c r="M248" s="206"/>
      <c r="N248" s="206"/>
      <c r="O248" s="207" t="s">
        <v>128</v>
      </c>
      <c r="P248" s="883"/>
      <c r="Q248" s="849"/>
      <c r="R248" s="852"/>
    </row>
    <row r="249" spans="2:18" ht="60" customHeight="1" x14ac:dyDescent="0.25">
      <c r="B249" s="79" t="s">
        <v>908</v>
      </c>
      <c r="C249" s="491"/>
      <c r="D249" s="222" t="s">
        <v>909</v>
      </c>
      <c r="E249" s="210"/>
      <c r="F249" s="211"/>
      <c r="G249" s="212"/>
      <c r="H249" s="72" t="s">
        <v>910</v>
      </c>
      <c r="I249" s="213"/>
      <c r="J249" s="214"/>
      <c r="K249" s="215"/>
      <c r="L249" s="216"/>
      <c r="M249" s="216"/>
      <c r="N249" s="216"/>
      <c r="O249" s="217"/>
      <c r="P249" s="218"/>
      <c r="Q249" s="213"/>
      <c r="R249" s="219"/>
    </row>
    <row r="250" spans="2:18" x14ac:dyDescent="0.25">
      <c r="B250" s="54" t="s">
        <v>911</v>
      </c>
      <c r="C250" s="695"/>
      <c r="D250" s="180"/>
      <c r="E250" s="10" t="s">
        <v>912</v>
      </c>
      <c r="F250" s="11"/>
      <c r="G250" s="12"/>
      <c r="H250" s="108" t="s">
        <v>913</v>
      </c>
      <c r="I250" s="14"/>
      <c r="J250" s="15"/>
      <c r="K250" s="16"/>
      <c r="L250" s="17"/>
      <c r="M250" s="17"/>
      <c r="N250" s="17"/>
      <c r="O250" s="18"/>
      <c r="P250" s="878" t="s">
        <v>118</v>
      </c>
      <c r="Q250" s="863" t="s">
        <v>187</v>
      </c>
      <c r="R250" s="866" t="s">
        <v>117</v>
      </c>
    </row>
    <row r="251" spans="2:18" ht="45" x14ac:dyDescent="0.25">
      <c r="B251" s="54" t="s">
        <v>914</v>
      </c>
      <c r="C251" s="695"/>
      <c r="D251" s="180"/>
      <c r="E251" s="10"/>
      <c r="F251" s="11" t="s">
        <v>240</v>
      </c>
      <c r="G251" s="12" t="s">
        <v>241</v>
      </c>
      <c r="H251" s="108" t="s">
        <v>915</v>
      </c>
      <c r="I251" s="14"/>
      <c r="J251" s="20" t="s">
        <v>916</v>
      </c>
      <c r="K251" s="16" t="s">
        <v>503</v>
      </c>
      <c r="L251" s="17" t="s">
        <v>504</v>
      </c>
      <c r="M251" s="17" t="s">
        <v>680</v>
      </c>
      <c r="N251" s="17" t="s">
        <v>195</v>
      </c>
      <c r="O251" s="18" t="s">
        <v>196</v>
      </c>
      <c r="P251" s="879"/>
      <c r="Q251" s="864"/>
      <c r="R251" s="867"/>
    </row>
    <row r="252" spans="2:18" ht="24" x14ac:dyDescent="0.25">
      <c r="B252" s="887" t="s">
        <v>917</v>
      </c>
      <c r="C252" s="988" t="s">
        <v>682</v>
      </c>
      <c r="D252" s="986"/>
      <c r="E252" s="891"/>
      <c r="F252" s="932" t="s">
        <v>189</v>
      </c>
      <c r="G252" s="981" t="s">
        <v>189</v>
      </c>
      <c r="H252" s="983" t="s">
        <v>918</v>
      </c>
      <c r="I252" s="728" t="s">
        <v>919</v>
      </c>
      <c r="J252" s="993" t="s">
        <v>920</v>
      </c>
      <c r="K252" s="16" t="s">
        <v>192</v>
      </c>
      <c r="L252" s="17" t="s">
        <v>193</v>
      </c>
      <c r="M252" s="17" t="s">
        <v>194</v>
      </c>
      <c r="N252" s="875" t="s">
        <v>195</v>
      </c>
      <c r="O252" s="970" t="s">
        <v>196</v>
      </c>
      <c r="P252" s="879"/>
      <c r="Q252" s="864"/>
      <c r="R252" s="867"/>
    </row>
    <row r="253" spans="2:18" ht="36" customHeight="1" x14ac:dyDescent="0.25">
      <c r="B253" s="985"/>
      <c r="C253" s="989"/>
      <c r="D253" s="987"/>
      <c r="E253" s="929"/>
      <c r="F253" s="952"/>
      <c r="G253" s="982"/>
      <c r="H253" s="984"/>
      <c r="I253" s="728" t="s">
        <v>921</v>
      </c>
      <c r="J253" s="994"/>
      <c r="K253" s="16" t="s">
        <v>503</v>
      </c>
      <c r="L253" s="17" t="s">
        <v>508</v>
      </c>
      <c r="M253" s="17" t="s">
        <v>194</v>
      </c>
      <c r="N253" s="876"/>
      <c r="O253" s="971"/>
      <c r="P253" s="879"/>
      <c r="Q253" s="864"/>
      <c r="R253" s="867"/>
    </row>
    <row r="254" spans="2:18" ht="24" x14ac:dyDescent="0.25">
      <c r="B254" s="887" t="s">
        <v>922</v>
      </c>
      <c r="C254" s="988" t="s">
        <v>682</v>
      </c>
      <c r="D254" s="986"/>
      <c r="E254" s="947"/>
      <c r="F254" s="990" t="s">
        <v>198</v>
      </c>
      <c r="G254" s="981" t="s">
        <v>199</v>
      </c>
      <c r="H254" s="983" t="s">
        <v>923</v>
      </c>
      <c r="I254" s="728" t="s">
        <v>919</v>
      </c>
      <c r="J254" s="993" t="s">
        <v>924</v>
      </c>
      <c r="K254" s="16" t="s">
        <v>192</v>
      </c>
      <c r="L254" s="17" t="s">
        <v>193</v>
      </c>
      <c r="M254" s="718" t="s">
        <v>194</v>
      </c>
      <c r="N254" s="898" t="s">
        <v>195</v>
      </c>
      <c r="O254" s="970" t="s">
        <v>196</v>
      </c>
      <c r="P254" s="879"/>
      <c r="Q254" s="864"/>
      <c r="R254" s="867"/>
    </row>
    <row r="255" spans="2:18" ht="36" customHeight="1" x14ac:dyDescent="0.25">
      <c r="B255" s="985"/>
      <c r="C255" s="989"/>
      <c r="D255" s="987"/>
      <c r="E255" s="992"/>
      <c r="F255" s="991"/>
      <c r="G255" s="982"/>
      <c r="H255" s="984"/>
      <c r="I255" s="728" t="s">
        <v>921</v>
      </c>
      <c r="J255" s="994"/>
      <c r="K255" s="16" t="s">
        <v>503</v>
      </c>
      <c r="L255" s="17" t="s">
        <v>508</v>
      </c>
      <c r="M255" s="17" t="s">
        <v>194</v>
      </c>
      <c r="N255" s="876"/>
      <c r="O255" s="971"/>
      <c r="P255" s="880"/>
      <c r="Q255" s="865"/>
      <c r="R255" s="868"/>
    </row>
    <row r="256" spans="2:18" ht="36" x14ac:dyDescent="0.25">
      <c r="B256" s="258" t="s">
        <v>925</v>
      </c>
      <c r="C256" s="719" t="s">
        <v>926</v>
      </c>
      <c r="D256" s="198"/>
      <c r="E256" s="230" t="s">
        <v>927</v>
      </c>
      <c r="F256" s="199"/>
      <c r="G256" s="183"/>
      <c r="H256" s="196" t="s">
        <v>928</v>
      </c>
      <c r="I256" s="14"/>
      <c r="J256" s="15"/>
      <c r="K256" s="106"/>
      <c r="L256" s="107"/>
      <c r="M256" s="107"/>
      <c r="N256" s="107"/>
      <c r="O256" s="125"/>
      <c r="P256" s="19"/>
      <c r="Q256" s="14"/>
      <c r="R256" s="55"/>
    </row>
    <row r="257" spans="2:18" x14ac:dyDescent="0.25">
      <c r="B257" s="258" t="s">
        <v>929</v>
      </c>
      <c r="C257" s="701"/>
      <c r="D257" s="198"/>
      <c r="E257" s="197"/>
      <c r="F257" s="199" t="s">
        <v>240</v>
      </c>
      <c r="G257" s="183" t="s">
        <v>241</v>
      </c>
      <c r="H257" s="196" t="s">
        <v>930</v>
      </c>
      <c r="I257" s="14"/>
      <c r="J257" s="945" t="s">
        <v>931</v>
      </c>
      <c r="K257" s="227" t="s">
        <v>503</v>
      </c>
      <c r="L257" s="228" t="s">
        <v>504</v>
      </c>
      <c r="M257" s="228" t="s">
        <v>327</v>
      </c>
      <c r="N257" s="228" t="s">
        <v>195</v>
      </c>
      <c r="O257" s="229" t="s">
        <v>128</v>
      </c>
      <c r="P257" s="187" t="s">
        <v>128</v>
      </c>
      <c r="Q257" s="188"/>
      <c r="R257" s="182"/>
    </row>
    <row r="258" spans="2:18" ht="24" x14ac:dyDescent="0.25">
      <c r="B258" s="258" t="s">
        <v>932</v>
      </c>
      <c r="C258" s="701"/>
      <c r="D258" s="198"/>
      <c r="E258" s="197"/>
      <c r="F258" s="199" t="s">
        <v>189</v>
      </c>
      <c r="G258" s="183" t="s">
        <v>189</v>
      </c>
      <c r="H258" s="196" t="s">
        <v>933</v>
      </c>
      <c r="I258" s="14"/>
      <c r="J258" s="946"/>
      <c r="K258" s="623"/>
      <c r="L258" s="620"/>
      <c r="M258" s="620"/>
      <c r="N258" s="620"/>
      <c r="O258" s="225" t="s">
        <v>128</v>
      </c>
      <c r="P258" s="187" t="s">
        <v>128</v>
      </c>
      <c r="Q258" s="14"/>
      <c r="R258" s="55"/>
    </row>
    <row r="259" spans="2:18" x14ac:dyDescent="0.25">
      <c r="B259" s="258" t="s">
        <v>934</v>
      </c>
      <c r="C259" s="701"/>
      <c r="D259" s="198"/>
      <c r="E259" s="197" t="s">
        <v>33</v>
      </c>
      <c r="F259" s="199"/>
      <c r="G259" s="183" t="s">
        <v>112</v>
      </c>
      <c r="H259" s="196" t="s">
        <v>935</v>
      </c>
      <c r="I259" s="14"/>
      <c r="J259" s="221" t="s">
        <v>128</v>
      </c>
      <c r="K259" s="183"/>
      <c r="L259" s="185"/>
      <c r="M259" s="185"/>
      <c r="N259" s="185"/>
      <c r="O259" s="186" t="s">
        <v>128</v>
      </c>
      <c r="P259" s="187" t="s">
        <v>128</v>
      </c>
      <c r="Q259" s="188"/>
      <c r="R259" s="182"/>
    </row>
    <row r="260" spans="2:18" ht="30" x14ac:dyDescent="0.25">
      <c r="B260" s="54" t="s">
        <v>936</v>
      </c>
      <c r="C260" s="695"/>
      <c r="D260" s="180"/>
      <c r="E260" s="10" t="s">
        <v>937</v>
      </c>
      <c r="F260" s="11"/>
      <c r="G260" s="12" t="s">
        <v>112</v>
      </c>
      <c r="H260" s="108" t="s">
        <v>938</v>
      </c>
      <c r="I260" s="14"/>
      <c r="J260" s="15" t="s">
        <v>122</v>
      </c>
      <c r="K260" s="16"/>
      <c r="L260" s="17"/>
      <c r="M260" s="17"/>
      <c r="N260" s="17"/>
      <c r="O260" s="117" t="s">
        <v>336</v>
      </c>
      <c r="P260" s="19" t="s">
        <v>118</v>
      </c>
      <c r="Q260" s="14" t="s">
        <v>187</v>
      </c>
      <c r="R260" s="55" t="s">
        <v>117</v>
      </c>
    </row>
    <row r="261" spans="2:18" ht="30" customHeight="1" x14ac:dyDescent="0.25">
      <c r="B261" s="54" t="s">
        <v>939</v>
      </c>
      <c r="C261" s="720" t="s">
        <v>151</v>
      </c>
      <c r="D261" s="180"/>
      <c r="E261" s="419" t="s">
        <v>940</v>
      </c>
      <c r="F261" s="11"/>
      <c r="G261" s="12" t="s">
        <v>257</v>
      </c>
      <c r="H261" s="375" t="s">
        <v>941</v>
      </c>
      <c r="I261" s="14"/>
      <c r="J261" s="947" t="s">
        <v>942</v>
      </c>
      <c r="K261" s="16" t="s">
        <v>503</v>
      </c>
      <c r="L261" s="17" t="s">
        <v>504</v>
      </c>
      <c r="M261" s="17" t="s">
        <v>194</v>
      </c>
      <c r="N261" s="17" t="s">
        <v>195</v>
      </c>
      <c r="O261" s="18" t="s">
        <v>196</v>
      </c>
      <c r="P261" s="19" t="s">
        <v>118</v>
      </c>
      <c r="Q261" s="14" t="s">
        <v>187</v>
      </c>
      <c r="R261" s="55" t="s">
        <v>117</v>
      </c>
    </row>
    <row r="262" spans="2:18" ht="22.5" customHeight="1" x14ac:dyDescent="0.25">
      <c r="B262" s="54" t="s">
        <v>943</v>
      </c>
      <c r="C262" s="695"/>
      <c r="D262" s="180"/>
      <c r="E262" s="10" t="s">
        <v>567</v>
      </c>
      <c r="F262" s="11"/>
      <c r="G262" s="12" t="s">
        <v>257</v>
      </c>
      <c r="H262" s="108" t="s">
        <v>944</v>
      </c>
      <c r="I262" s="14"/>
      <c r="J262" s="948"/>
      <c r="K262" s="236"/>
      <c r="L262" s="12"/>
      <c r="M262" s="17" t="s">
        <v>194</v>
      </c>
      <c r="N262" s="17"/>
      <c r="O262" s="18" t="s">
        <v>196</v>
      </c>
      <c r="P262" s="19" t="s">
        <v>118</v>
      </c>
      <c r="Q262" s="14" t="s">
        <v>187</v>
      </c>
      <c r="R262" s="55" t="s">
        <v>117</v>
      </c>
    </row>
    <row r="263" spans="2:18" ht="45" x14ac:dyDescent="0.25">
      <c r="B263" s="165" t="s">
        <v>945</v>
      </c>
      <c r="C263" s="697"/>
      <c r="D263" s="231"/>
      <c r="E263" s="232" t="s">
        <v>421</v>
      </c>
      <c r="F263" s="233"/>
      <c r="G263" s="234" t="s">
        <v>324</v>
      </c>
      <c r="H263" s="235" t="s">
        <v>946</v>
      </c>
      <c r="I263" s="31"/>
      <c r="J263" s="447" t="s">
        <v>947</v>
      </c>
      <c r="K263" s="236"/>
      <c r="L263" s="12"/>
      <c r="M263" s="17" t="s">
        <v>194</v>
      </c>
      <c r="N263" s="17"/>
      <c r="O263" s="470" t="s">
        <v>196</v>
      </c>
      <c r="P263" s="19" t="s">
        <v>118</v>
      </c>
      <c r="Q263" s="14" t="s">
        <v>187</v>
      </c>
      <c r="R263" s="55" t="s">
        <v>117</v>
      </c>
    </row>
    <row r="264" spans="2:18" ht="45" x14ac:dyDescent="0.25">
      <c r="B264" s="54" t="s">
        <v>948</v>
      </c>
      <c r="C264" s="695"/>
      <c r="D264" s="180"/>
      <c r="E264" s="10" t="s">
        <v>724</v>
      </c>
      <c r="F264" s="11"/>
      <c r="G264" s="12" t="s">
        <v>209</v>
      </c>
      <c r="H264" s="108" t="s">
        <v>949</v>
      </c>
      <c r="I264" s="14"/>
      <c r="J264" s="20" t="s">
        <v>950</v>
      </c>
      <c r="K264" s="16"/>
      <c r="L264" s="17"/>
      <c r="M264" s="17"/>
      <c r="N264" s="17"/>
      <c r="O264" s="18" t="s">
        <v>196</v>
      </c>
      <c r="P264" s="19" t="s">
        <v>118</v>
      </c>
      <c r="Q264" s="14" t="s">
        <v>187</v>
      </c>
      <c r="R264" s="55" t="s">
        <v>117</v>
      </c>
    </row>
    <row r="265" spans="2:18" ht="45" x14ac:dyDescent="0.25">
      <c r="B265" s="54" t="s">
        <v>951</v>
      </c>
      <c r="C265" s="720" t="s">
        <v>528</v>
      </c>
      <c r="D265" s="180"/>
      <c r="E265" s="10" t="s">
        <v>529</v>
      </c>
      <c r="F265" s="11"/>
      <c r="G265" s="813" t="str">
        <f>HYPERLINK("#APFatoSurf","Code list")</f>
        <v>Code list</v>
      </c>
      <c r="H265" s="108" t="s">
        <v>952</v>
      </c>
      <c r="I265" s="14"/>
      <c r="J265" s="20" t="s">
        <v>942</v>
      </c>
      <c r="K265" s="16"/>
      <c r="L265" s="17"/>
      <c r="M265" s="17"/>
      <c r="N265" s="17"/>
      <c r="O265" s="117" t="s">
        <v>336</v>
      </c>
      <c r="P265" s="19" t="s">
        <v>118</v>
      </c>
      <c r="Q265" s="14" t="s">
        <v>187</v>
      </c>
      <c r="R265" s="55" t="s">
        <v>117</v>
      </c>
    </row>
    <row r="266" spans="2:18" ht="45" x14ac:dyDescent="0.25">
      <c r="B266" s="54" t="s">
        <v>953</v>
      </c>
      <c r="C266" s="695"/>
      <c r="D266" s="180"/>
      <c r="E266" s="10" t="s">
        <v>661</v>
      </c>
      <c r="F266" s="11"/>
      <c r="G266" s="12" t="s">
        <v>658</v>
      </c>
      <c r="H266" s="108" t="s">
        <v>954</v>
      </c>
      <c r="I266" s="14"/>
      <c r="J266" s="20" t="s">
        <v>955</v>
      </c>
      <c r="K266" s="16" t="s">
        <v>244</v>
      </c>
      <c r="L266" s="17" t="s">
        <v>227</v>
      </c>
      <c r="M266" s="17" t="s">
        <v>664</v>
      </c>
      <c r="N266" s="17" t="s">
        <v>195</v>
      </c>
      <c r="O266" s="117" t="s">
        <v>196</v>
      </c>
      <c r="P266" s="19" t="s">
        <v>118</v>
      </c>
      <c r="Q266" s="14" t="s">
        <v>187</v>
      </c>
      <c r="R266" s="55" t="s">
        <v>117</v>
      </c>
    </row>
    <row r="267" spans="2:18" x14ac:dyDescent="0.25">
      <c r="B267" s="121" t="s">
        <v>956</v>
      </c>
      <c r="C267" s="699"/>
      <c r="D267" s="180"/>
      <c r="E267" s="10" t="s">
        <v>795</v>
      </c>
      <c r="F267" s="11"/>
      <c r="G267" s="12"/>
      <c r="H267" s="108"/>
      <c r="I267" s="14"/>
      <c r="J267" s="15"/>
      <c r="K267" s="16"/>
      <c r="L267" s="17"/>
      <c r="M267" s="17"/>
      <c r="N267" s="17"/>
      <c r="O267" s="18"/>
      <c r="P267" s="19"/>
      <c r="Q267" s="14"/>
      <c r="R267" s="55"/>
    </row>
    <row r="268" spans="2:18" ht="36" x14ac:dyDescent="0.25">
      <c r="B268" s="626" t="s">
        <v>957</v>
      </c>
      <c r="C268" s="698"/>
      <c r="D268" s="180"/>
      <c r="E268" s="10"/>
      <c r="F268" s="11" t="s">
        <v>958</v>
      </c>
      <c r="G268" s="12" t="s">
        <v>257</v>
      </c>
      <c r="H268" s="108" t="s">
        <v>959</v>
      </c>
      <c r="I268" s="108" t="s">
        <v>960</v>
      </c>
      <c r="J268" s="949" t="s">
        <v>961</v>
      </c>
      <c r="K268" s="16" t="s">
        <v>503</v>
      </c>
      <c r="L268" s="17" t="s">
        <v>504</v>
      </c>
      <c r="M268" s="17" t="s">
        <v>194</v>
      </c>
      <c r="N268" s="17" t="s">
        <v>195</v>
      </c>
      <c r="O268" s="18" t="s">
        <v>196</v>
      </c>
      <c r="P268" s="19" t="s">
        <v>118</v>
      </c>
      <c r="Q268" s="14" t="s">
        <v>187</v>
      </c>
      <c r="R268" s="55" t="s">
        <v>117</v>
      </c>
    </row>
    <row r="269" spans="2:18" ht="45" x14ac:dyDescent="0.25">
      <c r="B269" s="54" t="s">
        <v>962</v>
      </c>
      <c r="C269" s="695"/>
      <c r="D269" s="180"/>
      <c r="E269" s="10"/>
      <c r="F269" s="11" t="s">
        <v>963</v>
      </c>
      <c r="G269" s="12" t="s">
        <v>257</v>
      </c>
      <c r="H269" s="108" t="s">
        <v>964</v>
      </c>
      <c r="I269" s="14"/>
      <c r="J269" s="933"/>
      <c r="K269" s="16" t="s">
        <v>503</v>
      </c>
      <c r="L269" s="17" t="s">
        <v>504</v>
      </c>
      <c r="M269" s="17" t="s">
        <v>194</v>
      </c>
      <c r="N269" s="17" t="s">
        <v>195</v>
      </c>
      <c r="O269" s="18" t="s">
        <v>196</v>
      </c>
      <c r="P269" s="19" t="s">
        <v>118</v>
      </c>
      <c r="Q269" s="14" t="s">
        <v>187</v>
      </c>
      <c r="R269" s="55" t="s">
        <v>117</v>
      </c>
    </row>
    <row r="270" spans="2:18" ht="36" x14ac:dyDescent="0.25">
      <c r="B270" s="54" t="s">
        <v>965</v>
      </c>
      <c r="C270" s="695"/>
      <c r="D270" s="180"/>
      <c r="E270" s="10"/>
      <c r="F270" s="11" t="s">
        <v>966</v>
      </c>
      <c r="G270" s="12" t="s">
        <v>257</v>
      </c>
      <c r="H270" s="108" t="s">
        <v>967</v>
      </c>
      <c r="I270" s="14"/>
      <c r="J270" s="950"/>
      <c r="K270" s="16" t="s">
        <v>503</v>
      </c>
      <c r="L270" s="17" t="s">
        <v>504</v>
      </c>
      <c r="M270" s="17" t="s">
        <v>194</v>
      </c>
      <c r="N270" s="17" t="s">
        <v>195</v>
      </c>
      <c r="O270" s="18" t="s">
        <v>196</v>
      </c>
      <c r="P270" s="19" t="s">
        <v>118</v>
      </c>
      <c r="Q270" s="14" t="s">
        <v>187</v>
      </c>
      <c r="R270" s="55" t="s">
        <v>117</v>
      </c>
    </row>
    <row r="271" spans="2:18" ht="24" x14ac:dyDescent="0.25">
      <c r="B271" s="54" t="s">
        <v>968</v>
      </c>
      <c r="C271" s="695"/>
      <c r="D271" s="180"/>
      <c r="E271" s="10"/>
      <c r="F271" s="11" t="s">
        <v>314</v>
      </c>
      <c r="G271" s="12" t="s">
        <v>112</v>
      </c>
      <c r="H271" s="108" t="s">
        <v>813</v>
      </c>
      <c r="I271" s="14"/>
      <c r="J271" s="15" t="s">
        <v>165</v>
      </c>
      <c r="K271" s="16"/>
      <c r="L271" s="17"/>
      <c r="M271" s="17"/>
      <c r="N271" s="17"/>
      <c r="O271" s="18" t="s">
        <v>123</v>
      </c>
      <c r="P271" s="19" t="s">
        <v>118</v>
      </c>
      <c r="Q271" s="14"/>
      <c r="R271" s="55" t="s">
        <v>117</v>
      </c>
    </row>
    <row r="272" spans="2:18" x14ac:dyDescent="0.25">
      <c r="B272" s="54" t="s">
        <v>969</v>
      </c>
      <c r="C272" s="695"/>
      <c r="D272" s="180"/>
      <c r="E272" s="10" t="s">
        <v>970</v>
      </c>
      <c r="F272" s="11"/>
      <c r="G272" s="12"/>
      <c r="H272" s="10"/>
      <c r="I272" s="14"/>
      <c r="J272" s="15"/>
      <c r="K272" s="16"/>
      <c r="L272" s="17"/>
      <c r="M272" s="17"/>
      <c r="N272" s="17"/>
      <c r="O272" s="18"/>
      <c r="P272" s="878" t="s">
        <v>118</v>
      </c>
      <c r="Q272" s="863"/>
      <c r="R272" s="866" t="s">
        <v>117</v>
      </c>
    </row>
    <row r="273" spans="2:18" x14ac:dyDescent="0.25">
      <c r="B273" s="54" t="s">
        <v>971</v>
      </c>
      <c r="C273" s="695"/>
      <c r="D273" s="180"/>
      <c r="E273" s="10"/>
      <c r="F273" s="11" t="s">
        <v>21</v>
      </c>
      <c r="G273" s="12" t="s">
        <v>112</v>
      </c>
      <c r="H273" s="108" t="s">
        <v>972</v>
      </c>
      <c r="I273" s="14"/>
      <c r="J273" s="15" t="s">
        <v>973</v>
      </c>
      <c r="K273" s="16"/>
      <c r="L273" s="17"/>
      <c r="M273" s="17"/>
      <c r="N273" s="17"/>
      <c r="O273" s="18" t="s">
        <v>123</v>
      </c>
      <c r="P273" s="880"/>
      <c r="Q273" s="865"/>
      <c r="R273" s="868"/>
    </row>
    <row r="274" spans="2:18" ht="30" x14ac:dyDescent="0.25">
      <c r="B274" s="54" t="s">
        <v>974</v>
      </c>
      <c r="C274" s="695"/>
      <c r="D274" s="180"/>
      <c r="E274" s="10" t="s">
        <v>835</v>
      </c>
      <c r="F274" s="11"/>
      <c r="G274" s="12"/>
      <c r="H274" s="108"/>
      <c r="I274" s="14"/>
      <c r="J274" s="932" t="s">
        <v>975</v>
      </c>
      <c r="K274" s="16"/>
      <c r="L274" s="17"/>
      <c r="M274" s="17"/>
      <c r="N274" s="17"/>
      <c r="O274" s="18"/>
      <c r="P274" s="19"/>
      <c r="Q274" s="14"/>
      <c r="R274" s="55"/>
    </row>
    <row r="275" spans="2:18" ht="36" x14ac:dyDescent="0.25">
      <c r="B275" s="54" t="s">
        <v>976</v>
      </c>
      <c r="C275" s="720" t="s">
        <v>545</v>
      </c>
      <c r="D275" s="180"/>
      <c r="E275" s="10"/>
      <c r="F275" s="11" t="s">
        <v>33</v>
      </c>
      <c r="G275" s="813" t="str">
        <f>HYPERLINK("#APFatoAppLight","Code list")</f>
        <v>Code list</v>
      </c>
      <c r="H275" s="405" t="s">
        <v>977</v>
      </c>
      <c r="I275" s="14"/>
      <c r="J275" s="933"/>
      <c r="K275" s="16"/>
      <c r="L275" s="17"/>
      <c r="M275" s="17"/>
      <c r="N275" s="17"/>
      <c r="O275" s="18" t="s">
        <v>123</v>
      </c>
      <c r="P275" s="19" t="s">
        <v>118</v>
      </c>
      <c r="Q275" s="14"/>
      <c r="R275" s="55" t="s">
        <v>117</v>
      </c>
    </row>
    <row r="276" spans="2:18" x14ac:dyDescent="0.25">
      <c r="B276" s="54" t="s">
        <v>978</v>
      </c>
      <c r="C276" s="695"/>
      <c r="D276" s="180"/>
      <c r="E276" s="10"/>
      <c r="F276" s="11" t="s">
        <v>563</v>
      </c>
      <c r="G276" s="12" t="s">
        <v>257</v>
      </c>
      <c r="H276" s="108" t="s">
        <v>840</v>
      </c>
      <c r="I276" s="14"/>
      <c r="J276" s="933"/>
      <c r="K276" s="16"/>
      <c r="L276" s="17"/>
      <c r="M276" s="17"/>
      <c r="N276" s="17"/>
      <c r="O276" s="18" t="s">
        <v>123</v>
      </c>
      <c r="P276" s="19" t="s">
        <v>118</v>
      </c>
      <c r="Q276" s="14"/>
      <c r="R276" s="55" t="s">
        <v>117</v>
      </c>
    </row>
    <row r="277" spans="2:18" ht="15" customHeight="1" x14ac:dyDescent="0.25">
      <c r="B277" s="54" t="s">
        <v>979</v>
      </c>
      <c r="C277" s="695"/>
      <c r="D277" s="180"/>
      <c r="E277" s="10"/>
      <c r="F277" s="11" t="s">
        <v>613</v>
      </c>
      <c r="G277" s="12" t="s">
        <v>112</v>
      </c>
      <c r="H277" s="108" t="s">
        <v>842</v>
      </c>
      <c r="I277" s="14"/>
      <c r="J277" s="950"/>
      <c r="K277" s="16"/>
      <c r="L277" s="17"/>
      <c r="M277" s="17"/>
      <c r="N277" s="17"/>
      <c r="O277" s="18" t="s">
        <v>123</v>
      </c>
      <c r="P277" s="19" t="s">
        <v>118</v>
      </c>
      <c r="Q277" s="14"/>
      <c r="R277" s="55" t="s">
        <v>117</v>
      </c>
    </row>
    <row r="278" spans="2:18" ht="15" customHeight="1" x14ac:dyDescent="0.25">
      <c r="B278" s="258" t="s">
        <v>980</v>
      </c>
      <c r="C278" s="701"/>
      <c r="D278" s="198"/>
      <c r="E278" s="197"/>
      <c r="F278" s="199" t="s">
        <v>240</v>
      </c>
      <c r="G278" s="183" t="s">
        <v>241</v>
      </c>
      <c r="H278" s="196" t="s">
        <v>844</v>
      </c>
      <c r="I278" s="14"/>
      <c r="J278" s="221" t="s">
        <v>128</v>
      </c>
      <c r="K278" s="183"/>
      <c r="L278" s="185"/>
      <c r="M278" s="185"/>
      <c r="N278" s="185"/>
      <c r="O278" s="186" t="s">
        <v>128</v>
      </c>
      <c r="P278" s="187" t="s">
        <v>128</v>
      </c>
      <c r="Q278" s="188"/>
      <c r="R278" s="182"/>
    </row>
    <row r="279" spans="2:18" ht="45" customHeight="1" x14ac:dyDescent="0.25">
      <c r="B279" s="54" t="s">
        <v>981</v>
      </c>
      <c r="C279" s="717" t="s">
        <v>151</v>
      </c>
      <c r="D279" s="180"/>
      <c r="E279" s="159" t="s">
        <v>982</v>
      </c>
      <c r="F279" s="11"/>
      <c r="G279" s="12"/>
      <c r="H279" s="405" t="s">
        <v>983</v>
      </c>
      <c r="I279" s="14"/>
      <c r="J279" s="951" t="s">
        <v>984</v>
      </c>
      <c r="K279" s="16"/>
      <c r="L279" s="17"/>
      <c r="M279" s="17"/>
      <c r="N279" s="17"/>
      <c r="O279" s="18"/>
      <c r="P279" s="19"/>
      <c r="Q279" s="14"/>
      <c r="R279" s="55"/>
    </row>
    <row r="280" spans="2:18" x14ac:dyDescent="0.25">
      <c r="B280" s="54" t="s">
        <v>985</v>
      </c>
      <c r="C280" s="717" t="s">
        <v>155</v>
      </c>
      <c r="D280" s="180"/>
      <c r="E280" s="10"/>
      <c r="F280" s="11" t="s">
        <v>21</v>
      </c>
      <c r="G280" s="12" t="s">
        <v>112</v>
      </c>
      <c r="H280" s="405" t="s">
        <v>986</v>
      </c>
      <c r="I280" s="14"/>
      <c r="J280" s="952"/>
      <c r="K280" s="16"/>
      <c r="L280" s="17"/>
      <c r="M280" s="17"/>
      <c r="N280" s="17"/>
      <c r="O280" s="18" t="s">
        <v>123</v>
      </c>
      <c r="P280" s="19" t="s">
        <v>118</v>
      </c>
      <c r="Q280" s="14"/>
      <c r="R280" s="55" t="s">
        <v>117</v>
      </c>
    </row>
    <row r="281" spans="2:18" ht="24" x14ac:dyDescent="0.25">
      <c r="B281" s="258" t="s">
        <v>987</v>
      </c>
      <c r="C281" s="704" t="s">
        <v>155</v>
      </c>
      <c r="D281" s="198"/>
      <c r="E281" s="197"/>
      <c r="F281" s="199" t="s">
        <v>240</v>
      </c>
      <c r="G281" s="183" t="s">
        <v>241</v>
      </c>
      <c r="H281" s="410" t="s">
        <v>988</v>
      </c>
      <c r="I281" s="14"/>
      <c r="J281" s="221" t="s">
        <v>128</v>
      </c>
      <c r="K281" s="183"/>
      <c r="L281" s="185"/>
      <c r="M281" s="185"/>
      <c r="N281" s="185"/>
      <c r="O281" s="186" t="s">
        <v>128</v>
      </c>
      <c r="P281" s="187" t="s">
        <v>128</v>
      </c>
      <c r="Q281" s="188"/>
      <c r="R281" s="182"/>
    </row>
    <row r="282" spans="2:18" ht="60" x14ac:dyDescent="0.25">
      <c r="B282" s="54" t="s">
        <v>989</v>
      </c>
      <c r="C282" s="717" t="s">
        <v>155</v>
      </c>
      <c r="D282" s="180"/>
      <c r="E282" s="10" t="s">
        <v>990</v>
      </c>
      <c r="F282" s="11"/>
      <c r="G282" s="12"/>
      <c r="H282" s="405" t="s">
        <v>991</v>
      </c>
      <c r="I282" s="15"/>
      <c r="J282" s="953" t="s">
        <v>992</v>
      </c>
      <c r="K282" s="16"/>
      <c r="L282" s="17"/>
      <c r="M282" s="17"/>
      <c r="N282" s="17"/>
      <c r="O282" s="18"/>
      <c r="P282" s="19"/>
      <c r="Q282" s="14"/>
      <c r="R282" s="55"/>
    </row>
    <row r="283" spans="2:18" x14ac:dyDescent="0.25">
      <c r="B283" s="54" t="s">
        <v>993</v>
      </c>
      <c r="C283" s="695"/>
      <c r="D283" s="180"/>
      <c r="E283" s="10"/>
      <c r="F283" s="11" t="s">
        <v>21</v>
      </c>
      <c r="G283" s="12" t="s">
        <v>112</v>
      </c>
      <c r="H283" s="108" t="s">
        <v>994</v>
      </c>
      <c r="I283" s="15"/>
      <c r="J283" s="954"/>
      <c r="K283" s="16"/>
      <c r="L283" s="17"/>
      <c r="M283" s="17"/>
      <c r="N283" s="17"/>
      <c r="O283" s="18" t="s">
        <v>123</v>
      </c>
      <c r="P283" s="19" t="s">
        <v>118</v>
      </c>
      <c r="Q283" s="14"/>
      <c r="R283" s="55" t="s">
        <v>117</v>
      </c>
    </row>
    <row r="284" spans="2:18" ht="15" customHeight="1" x14ac:dyDescent="0.25">
      <c r="B284" s="258" t="s">
        <v>995</v>
      </c>
      <c r="C284" s="701"/>
      <c r="D284" s="198"/>
      <c r="E284" s="197"/>
      <c r="F284" s="199" t="s">
        <v>240</v>
      </c>
      <c r="G284" s="183" t="s">
        <v>241</v>
      </c>
      <c r="H284" s="196" t="s">
        <v>996</v>
      </c>
      <c r="I284" s="14"/>
      <c r="J284" s="221" t="s">
        <v>128</v>
      </c>
      <c r="K284" s="183"/>
      <c r="L284" s="185"/>
      <c r="M284" s="185"/>
      <c r="N284" s="185"/>
      <c r="O284" s="186" t="s">
        <v>128</v>
      </c>
      <c r="P284" s="187" t="s">
        <v>128</v>
      </c>
      <c r="Q284" s="188"/>
      <c r="R284" s="182"/>
    </row>
    <row r="285" spans="2:18" ht="60" x14ac:dyDescent="0.25">
      <c r="B285" s="389" t="s">
        <v>997</v>
      </c>
      <c r="C285" s="692" t="s">
        <v>137</v>
      </c>
      <c r="D285" s="682"/>
      <c r="E285" s="403" t="s">
        <v>338</v>
      </c>
      <c r="F285" s="404"/>
      <c r="G285" s="808" t="str">
        <f>HYPERLINK("#APFatoStatus","Code list")</f>
        <v>Code list</v>
      </c>
      <c r="H285" s="405" t="s">
        <v>998</v>
      </c>
      <c r="I285" s="129"/>
      <c r="J285" s="445" t="s">
        <v>646</v>
      </c>
      <c r="K285" s="271"/>
      <c r="L285" s="658"/>
      <c r="M285" s="658"/>
      <c r="N285" s="658"/>
      <c r="O285" s="412" t="s">
        <v>196</v>
      </c>
      <c r="P285" s="126" t="s">
        <v>118</v>
      </c>
      <c r="Q285" s="105" t="s">
        <v>187</v>
      </c>
      <c r="R285" s="127" t="s">
        <v>117</v>
      </c>
    </row>
    <row r="286" spans="2:18" ht="30" x14ac:dyDescent="0.25">
      <c r="B286" s="524" t="s">
        <v>999</v>
      </c>
      <c r="C286" s="693" t="s">
        <v>137</v>
      </c>
      <c r="D286" s="591"/>
      <c r="E286" s="353" t="s">
        <v>314</v>
      </c>
      <c r="F286" s="357"/>
      <c r="G286" s="164" t="s">
        <v>112</v>
      </c>
      <c r="H286" s="355" t="s">
        <v>1000</v>
      </c>
      <c r="I286" s="138"/>
      <c r="J286" s="362" t="s">
        <v>165</v>
      </c>
      <c r="K286" s="354"/>
      <c r="L286" s="352"/>
      <c r="M286" s="352"/>
      <c r="N286" s="352"/>
      <c r="O286" s="647" t="s">
        <v>123</v>
      </c>
      <c r="P286" s="413" t="s">
        <v>650</v>
      </c>
      <c r="Q286" s="98"/>
      <c r="R286" s="110" t="s">
        <v>117</v>
      </c>
    </row>
    <row r="287" spans="2:18" ht="24" x14ac:dyDescent="0.25">
      <c r="B287" s="145" t="s">
        <v>1001</v>
      </c>
      <c r="C287" s="694" t="s">
        <v>125</v>
      </c>
      <c r="D287" s="461" t="s">
        <v>1002</v>
      </c>
      <c r="E287" s="80" t="s">
        <v>239</v>
      </c>
      <c r="F287" s="81" t="s">
        <v>239</v>
      </c>
      <c r="G287" s="82" t="s">
        <v>239</v>
      </c>
      <c r="H287" s="52" t="s">
        <v>1003</v>
      </c>
      <c r="I287" s="83" t="s">
        <v>239</v>
      </c>
      <c r="J287" s="84" t="s">
        <v>239</v>
      </c>
      <c r="K287" s="85" t="s">
        <v>239</v>
      </c>
      <c r="L287" s="86" t="s">
        <v>239</v>
      </c>
      <c r="M287" s="86" t="s">
        <v>239</v>
      </c>
      <c r="N287" s="86" t="s">
        <v>239</v>
      </c>
      <c r="O287" s="87"/>
      <c r="P287" s="88"/>
      <c r="Q287" s="83"/>
      <c r="R287" s="89"/>
    </row>
    <row r="288" spans="2:18" ht="30" x14ac:dyDescent="0.25">
      <c r="B288" s="54" t="s">
        <v>1004</v>
      </c>
      <c r="C288" s="695"/>
      <c r="D288" s="180"/>
      <c r="E288" s="10" t="s">
        <v>108</v>
      </c>
      <c r="F288" s="11"/>
      <c r="G288" s="12" t="s">
        <v>112</v>
      </c>
      <c r="H288" s="108" t="s">
        <v>1005</v>
      </c>
      <c r="I288" s="14"/>
      <c r="J288" s="15" t="s">
        <v>122</v>
      </c>
      <c r="K288" s="16"/>
      <c r="L288" s="17"/>
      <c r="M288" s="17"/>
      <c r="N288" s="17"/>
      <c r="O288" s="117" t="s">
        <v>336</v>
      </c>
      <c r="P288" s="19" t="s">
        <v>118</v>
      </c>
      <c r="Q288" s="14" t="s">
        <v>187</v>
      </c>
      <c r="R288" s="55" t="s">
        <v>117</v>
      </c>
    </row>
    <row r="289" spans="2:18" x14ac:dyDescent="0.25">
      <c r="B289" s="54" t="s">
        <v>1006</v>
      </c>
      <c r="C289" s="695"/>
      <c r="D289" s="180"/>
      <c r="E289" s="10" t="s">
        <v>1007</v>
      </c>
      <c r="F289" s="11"/>
      <c r="G289" s="12"/>
      <c r="H289" s="10"/>
      <c r="I289" s="14"/>
      <c r="J289" s="15"/>
      <c r="K289" s="16"/>
      <c r="L289" s="17"/>
      <c r="M289" s="17"/>
      <c r="N289" s="17"/>
      <c r="O289" s="18"/>
      <c r="P289" s="878" t="s">
        <v>118</v>
      </c>
      <c r="Q289" s="863" t="s">
        <v>187</v>
      </c>
      <c r="R289" s="866" t="s">
        <v>117</v>
      </c>
    </row>
    <row r="290" spans="2:18" ht="45" x14ac:dyDescent="0.25">
      <c r="B290" s="54" t="s">
        <v>1008</v>
      </c>
      <c r="C290" s="695"/>
      <c r="D290" s="180"/>
      <c r="E290" s="10"/>
      <c r="F290" s="11" t="s">
        <v>240</v>
      </c>
      <c r="G290" s="12" t="s">
        <v>241</v>
      </c>
      <c r="H290" s="108" t="s">
        <v>1009</v>
      </c>
      <c r="I290" s="14"/>
      <c r="J290" s="20" t="s">
        <v>1010</v>
      </c>
      <c r="K290" s="16" t="s">
        <v>503</v>
      </c>
      <c r="L290" s="17" t="s">
        <v>504</v>
      </c>
      <c r="M290" s="17" t="s">
        <v>680</v>
      </c>
      <c r="N290" s="17" t="s">
        <v>195</v>
      </c>
      <c r="O290" s="18" t="s">
        <v>196</v>
      </c>
      <c r="P290" s="879"/>
      <c r="Q290" s="864"/>
      <c r="R290" s="867"/>
    </row>
    <row r="291" spans="2:18" ht="24" x14ac:dyDescent="0.25">
      <c r="B291" s="887" t="s">
        <v>1011</v>
      </c>
      <c r="C291" s="988" t="s">
        <v>682</v>
      </c>
      <c r="D291" s="986"/>
      <c r="E291" s="891"/>
      <c r="F291" s="932" t="s">
        <v>189</v>
      </c>
      <c r="G291" s="981" t="s">
        <v>189</v>
      </c>
      <c r="H291" s="983" t="s">
        <v>1012</v>
      </c>
      <c r="I291" s="728" t="s">
        <v>919</v>
      </c>
      <c r="J291" s="932" t="s">
        <v>1013</v>
      </c>
      <c r="K291" s="16" t="s">
        <v>192</v>
      </c>
      <c r="L291" s="17" t="s">
        <v>193</v>
      </c>
      <c r="M291" s="17" t="s">
        <v>194</v>
      </c>
      <c r="N291" s="875" t="s">
        <v>195</v>
      </c>
      <c r="O291" s="970" t="s">
        <v>196</v>
      </c>
      <c r="P291" s="879"/>
      <c r="Q291" s="864"/>
      <c r="R291" s="867"/>
    </row>
    <row r="292" spans="2:18" ht="36" customHeight="1" x14ac:dyDescent="0.25">
      <c r="B292" s="985"/>
      <c r="C292" s="989"/>
      <c r="D292" s="987"/>
      <c r="E292" s="929"/>
      <c r="F292" s="952"/>
      <c r="G292" s="982"/>
      <c r="H292" s="984"/>
      <c r="I292" s="728" t="s">
        <v>921</v>
      </c>
      <c r="J292" s="950"/>
      <c r="K292" s="16" t="s">
        <v>503</v>
      </c>
      <c r="L292" s="17" t="s">
        <v>508</v>
      </c>
      <c r="M292" s="17" t="s">
        <v>194</v>
      </c>
      <c r="N292" s="876"/>
      <c r="O292" s="971"/>
      <c r="P292" s="879"/>
      <c r="Q292" s="864"/>
      <c r="R292" s="867"/>
    </row>
    <row r="293" spans="2:18" ht="24" x14ac:dyDescent="0.25">
      <c r="B293" s="887" t="s">
        <v>1014</v>
      </c>
      <c r="C293" s="988" t="s">
        <v>682</v>
      </c>
      <c r="D293" s="986"/>
      <c r="E293" s="891"/>
      <c r="F293" s="932" t="s">
        <v>198</v>
      </c>
      <c r="G293" s="981" t="s">
        <v>199</v>
      </c>
      <c r="H293" s="983" t="s">
        <v>1015</v>
      </c>
      <c r="I293" s="728" t="s">
        <v>919</v>
      </c>
      <c r="J293" s="932" t="s">
        <v>1010</v>
      </c>
      <c r="K293" s="16" t="s">
        <v>192</v>
      </c>
      <c r="L293" s="17" t="s">
        <v>193</v>
      </c>
      <c r="M293" s="17" t="s">
        <v>194</v>
      </c>
      <c r="N293" s="875" t="s">
        <v>195</v>
      </c>
      <c r="O293" s="970" t="s">
        <v>196</v>
      </c>
      <c r="P293" s="879"/>
      <c r="Q293" s="864"/>
      <c r="R293" s="867"/>
    </row>
    <row r="294" spans="2:18" ht="36" customHeight="1" x14ac:dyDescent="0.25">
      <c r="B294" s="985"/>
      <c r="C294" s="989"/>
      <c r="D294" s="987"/>
      <c r="E294" s="929"/>
      <c r="F294" s="952"/>
      <c r="G294" s="982"/>
      <c r="H294" s="984"/>
      <c r="I294" s="728" t="s">
        <v>921</v>
      </c>
      <c r="J294" s="950"/>
      <c r="K294" s="16" t="s">
        <v>503</v>
      </c>
      <c r="L294" s="17" t="s">
        <v>508</v>
      </c>
      <c r="M294" s="17" t="s">
        <v>194</v>
      </c>
      <c r="N294" s="876"/>
      <c r="O294" s="971"/>
      <c r="P294" s="880"/>
      <c r="Q294" s="865"/>
      <c r="R294" s="868"/>
    </row>
    <row r="295" spans="2:18" ht="45" x14ac:dyDescent="0.25">
      <c r="B295" s="54" t="s">
        <v>1016</v>
      </c>
      <c r="C295" s="720" t="s">
        <v>151</v>
      </c>
      <c r="D295" s="180"/>
      <c r="E295" s="419" t="s">
        <v>940</v>
      </c>
      <c r="F295" s="11"/>
      <c r="G295" s="12" t="s">
        <v>257</v>
      </c>
      <c r="H295" s="375" t="s">
        <v>1017</v>
      </c>
      <c r="I295" s="14"/>
      <c r="J295" s="932" t="s">
        <v>1018</v>
      </c>
      <c r="K295" s="16" t="s">
        <v>503</v>
      </c>
      <c r="L295" s="17" t="s">
        <v>504</v>
      </c>
      <c r="M295" s="17" t="s">
        <v>194</v>
      </c>
      <c r="N295" s="17" t="s">
        <v>195</v>
      </c>
      <c r="O295" s="18" t="s">
        <v>196</v>
      </c>
      <c r="P295" s="19" t="s">
        <v>118</v>
      </c>
      <c r="Q295" s="14" t="s">
        <v>187</v>
      </c>
      <c r="R295" s="55" t="s">
        <v>117</v>
      </c>
    </row>
    <row r="296" spans="2:18" x14ac:dyDescent="0.25">
      <c r="B296" s="54" t="s">
        <v>1019</v>
      </c>
      <c r="C296" s="695"/>
      <c r="D296" s="180"/>
      <c r="E296" s="10" t="s">
        <v>567</v>
      </c>
      <c r="F296" s="11"/>
      <c r="G296" s="12" t="s">
        <v>257</v>
      </c>
      <c r="H296" s="108" t="s">
        <v>1020</v>
      </c>
      <c r="I296" s="14"/>
      <c r="J296" s="934"/>
      <c r="K296" s="16" t="s">
        <v>503</v>
      </c>
      <c r="L296" s="17" t="s">
        <v>504</v>
      </c>
      <c r="M296" s="17" t="s">
        <v>194</v>
      </c>
      <c r="N296" s="17" t="s">
        <v>195</v>
      </c>
      <c r="O296" s="18" t="s">
        <v>196</v>
      </c>
      <c r="P296" s="19" t="s">
        <v>118</v>
      </c>
      <c r="Q296" s="14" t="s">
        <v>187</v>
      </c>
      <c r="R296" s="55" t="s">
        <v>117</v>
      </c>
    </row>
    <row r="297" spans="2:18" ht="45" x14ac:dyDescent="0.25">
      <c r="B297" s="165" t="s">
        <v>1021</v>
      </c>
      <c r="C297" s="697"/>
      <c r="D297" s="231"/>
      <c r="E297" s="232" t="s">
        <v>421</v>
      </c>
      <c r="F297" s="233"/>
      <c r="G297" s="234" t="s">
        <v>324</v>
      </c>
      <c r="H297" s="235" t="s">
        <v>1022</v>
      </c>
      <c r="I297" s="31"/>
      <c r="J297" s="447" t="s">
        <v>1023</v>
      </c>
      <c r="K297" s="236"/>
      <c r="L297" s="12"/>
      <c r="M297" s="17" t="s">
        <v>194</v>
      </c>
      <c r="N297" s="17"/>
      <c r="O297" s="471" t="s">
        <v>196</v>
      </c>
      <c r="P297" s="19" t="s">
        <v>118</v>
      </c>
      <c r="Q297" s="14" t="s">
        <v>187</v>
      </c>
      <c r="R297" s="55" t="s">
        <v>117</v>
      </c>
    </row>
    <row r="298" spans="2:18" ht="60" x14ac:dyDescent="0.25">
      <c r="B298" s="54" t="s">
        <v>1024</v>
      </c>
      <c r="C298" s="695"/>
      <c r="D298" s="180"/>
      <c r="E298" s="10" t="s">
        <v>724</v>
      </c>
      <c r="F298" s="11"/>
      <c r="G298" s="12" t="s">
        <v>209</v>
      </c>
      <c r="H298" s="108" t="s">
        <v>1025</v>
      </c>
      <c r="I298" s="14"/>
      <c r="J298" s="20" t="s">
        <v>1026</v>
      </c>
      <c r="K298" s="16"/>
      <c r="L298" s="17"/>
      <c r="M298" s="17"/>
      <c r="N298" s="17"/>
      <c r="O298" s="18" t="s">
        <v>196</v>
      </c>
      <c r="P298" s="19" t="s">
        <v>118</v>
      </c>
      <c r="Q298" s="14" t="s">
        <v>187</v>
      </c>
      <c r="R298" s="55" t="s">
        <v>117</v>
      </c>
    </row>
    <row r="299" spans="2:18" ht="45" x14ac:dyDescent="0.25">
      <c r="B299" s="54" t="s">
        <v>1027</v>
      </c>
      <c r="C299" s="720" t="s">
        <v>528</v>
      </c>
      <c r="D299" s="180"/>
      <c r="E299" s="10" t="s">
        <v>529</v>
      </c>
      <c r="F299" s="11"/>
      <c r="G299" s="813" t="str">
        <f>HYPERLINK("#APTlofSurf","Code list")</f>
        <v>Code list</v>
      </c>
      <c r="H299" s="108" t="s">
        <v>1028</v>
      </c>
      <c r="I299" s="14"/>
      <c r="J299" s="20" t="s">
        <v>1029</v>
      </c>
      <c r="K299" s="16"/>
      <c r="L299" s="17"/>
      <c r="M299" s="17"/>
      <c r="N299" s="17"/>
      <c r="O299" s="117" t="s">
        <v>336</v>
      </c>
      <c r="P299" s="19" t="s">
        <v>118</v>
      </c>
      <c r="Q299" s="14" t="s">
        <v>187</v>
      </c>
      <c r="R299" s="55" t="s">
        <v>117</v>
      </c>
    </row>
    <row r="300" spans="2:18" ht="45" x14ac:dyDescent="0.25">
      <c r="B300" s="54" t="s">
        <v>1030</v>
      </c>
      <c r="C300" s="695"/>
      <c r="D300" s="180"/>
      <c r="E300" s="10" t="s">
        <v>1031</v>
      </c>
      <c r="F300" s="11"/>
      <c r="G300" s="12" t="s">
        <v>209</v>
      </c>
      <c r="H300" s="108" t="s">
        <v>1032</v>
      </c>
      <c r="I300" s="14"/>
      <c r="J300" s="20" t="s">
        <v>1033</v>
      </c>
      <c r="K300" s="16"/>
      <c r="L300" s="17"/>
      <c r="M300" s="17" t="s">
        <v>1034</v>
      </c>
      <c r="N300" s="17"/>
      <c r="O300" s="18" t="s">
        <v>123</v>
      </c>
      <c r="P300" s="19" t="s">
        <v>118</v>
      </c>
      <c r="Q300" s="14"/>
      <c r="R300" s="55" t="s">
        <v>117</v>
      </c>
    </row>
    <row r="301" spans="2:18" ht="30" customHeight="1" x14ac:dyDescent="0.25">
      <c r="B301" s="54" t="s">
        <v>1035</v>
      </c>
      <c r="C301" s="720" t="s">
        <v>528</v>
      </c>
      <c r="D301" s="180"/>
      <c r="E301" s="10" t="s">
        <v>1036</v>
      </c>
      <c r="F301" s="11"/>
      <c r="G301" s="813" t="str">
        <f>HYPERLINK("#APTlofVasis","Code list")</f>
        <v>Code list</v>
      </c>
      <c r="H301" s="108" t="s">
        <v>1037</v>
      </c>
      <c r="I301" s="14"/>
      <c r="J301" s="15" t="s">
        <v>165</v>
      </c>
      <c r="K301" s="16"/>
      <c r="L301" s="17"/>
      <c r="M301" s="17"/>
      <c r="N301" s="17"/>
      <c r="O301" s="18" t="s">
        <v>123</v>
      </c>
      <c r="P301" s="19" t="s">
        <v>118</v>
      </c>
      <c r="Q301" s="14"/>
      <c r="R301" s="55" t="s">
        <v>117</v>
      </c>
    </row>
    <row r="302" spans="2:18" x14ac:dyDescent="0.25">
      <c r="B302" s="54" t="s">
        <v>1038</v>
      </c>
      <c r="C302" s="695"/>
      <c r="D302" s="180"/>
      <c r="E302" s="10" t="s">
        <v>1039</v>
      </c>
      <c r="F302" s="11"/>
      <c r="G302" s="12"/>
      <c r="H302" s="10"/>
      <c r="I302" s="14"/>
      <c r="J302" s="20"/>
      <c r="K302" s="16"/>
      <c r="L302" s="17"/>
      <c r="M302" s="17"/>
      <c r="N302" s="17"/>
      <c r="O302" s="18"/>
      <c r="P302" s="878" t="s">
        <v>118</v>
      </c>
      <c r="Q302" s="863"/>
      <c r="R302" s="866" t="s">
        <v>117</v>
      </c>
    </row>
    <row r="303" spans="2:18" x14ac:dyDescent="0.25">
      <c r="B303" s="54" t="s">
        <v>1040</v>
      </c>
      <c r="C303" s="695"/>
      <c r="D303" s="180"/>
      <c r="E303" s="10"/>
      <c r="F303" s="11" t="s">
        <v>21</v>
      </c>
      <c r="G303" s="12" t="s">
        <v>112</v>
      </c>
      <c r="H303" s="108" t="s">
        <v>1041</v>
      </c>
      <c r="I303" s="14"/>
      <c r="J303" s="15" t="s">
        <v>973</v>
      </c>
      <c r="K303" s="16"/>
      <c r="L303" s="17"/>
      <c r="M303" s="17"/>
      <c r="N303" s="17"/>
      <c r="O303" s="18" t="s">
        <v>123</v>
      </c>
      <c r="P303" s="880"/>
      <c r="Q303" s="865"/>
      <c r="R303" s="868"/>
    </row>
    <row r="304" spans="2:18" ht="30" x14ac:dyDescent="0.25">
      <c r="B304" s="502" t="s">
        <v>1042</v>
      </c>
      <c r="C304" s="690" t="s">
        <v>137</v>
      </c>
      <c r="D304" s="180"/>
      <c r="E304" s="288"/>
      <c r="F304" s="605" t="s">
        <v>421</v>
      </c>
      <c r="G304" s="650" t="s">
        <v>324</v>
      </c>
      <c r="H304" s="375" t="s">
        <v>1043</v>
      </c>
      <c r="I304" s="14"/>
      <c r="J304" s="527" t="s">
        <v>1044</v>
      </c>
      <c r="K304" s="12"/>
      <c r="L304" s="17"/>
      <c r="M304" s="17"/>
      <c r="N304" s="17"/>
      <c r="O304" s="117" t="s">
        <v>196</v>
      </c>
      <c r="P304" s="19" t="s">
        <v>118</v>
      </c>
      <c r="Q304" s="14" t="s">
        <v>187</v>
      </c>
      <c r="R304" s="55" t="s">
        <v>117</v>
      </c>
    </row>
    <row r="305" spans="2:18" ht="45" customHeight="1" x14ac:dyDescent="0.25">
      <c r="B305" s="502" t="s">
        <v>1045</v>
      </c>
      <c r="C305" s="712" t="s">
        <v>137</v>
      </c>
      <c r="D305" s="180"/>
      <c r="E305" s="419" t="s">
        <v>1046</v>
      </c>
      <c r="F305" s="101"/>
      <c r="G305" s="12"/>
      <c r="H305" s="375" t="s">
        <v>1047</v>
      </c>
      <c r="I305" s="14"/>
      <c r="J305" s="930" t="s">
        <v>1048</v>
      </c>
      <c r="K305" s="133"/>
      <c r="L305" s="17"/>
      <c r="M305" s="17"/>
      <c r="N305" s="17"/>
      <c r="O305" s="18"/>
      <c r="P305" s="19"/>
      <c r="Q305" s="14"/>
      <c r="R305" s="55"/>
    </row>
    <row r="306" spans="2:18" x14ac:dyDescent="0.25">
      <c r="B306" s="502" t="s">
        <v>1049</v>
      </c>
      <c r="C306" s="691" t="s">
        <v>137</v>
      </c>
      <c r="D306" s="180"/>
      <c r="E306" s="10"/>
      <c r="F306" s="597" t="s">
        <v>21</v>
      </c>
      <c r="G306" s="595" t="s">
        <v>112</v>
      </c>
      <c r="H306" s="375" t="s">
        <v>1050</v>
      </c>
      <c r="I306" s="14"/>
      <c r="J306" s="859"/>
      <c r="K306" s="133"/>
      <c r="L306" s="17"/>
      <c r="M306" s="17"/>
      <c r="N306" s="17"/>
      <c r="O306" s="18" t="s">
        <v>123</v>
      </c>
      <c r="P306" s="19" t="s">
        <v>118</v>
      </c>
      <c r="Q306" s="14"/>
      <c r="R306" s="55" t="s">
        <v>117</v>
      </c>
    </row>
    <row r="307" spans="2:18" ht="15" customHeight="1" x14ac:dyDescent="0.25">
      <c r="B307" s="598" t="s">
        <v>1051</v>
      </c>
      <c r="C307" s="704" t="s">
        <v>137</v>
      </c>
      <c r="D307" s="198"/>
      <c r="E307" s="197"/>
      <c r="F307" s="599" t="s">
        <v>240</v>
      </c>
      <c r="G307" s="600" t="s">
        <v>241</v>
      </c>
      <c r="H307" s="410" t="s">
        <v>1052</v>
      </c>
      <c r="I307" s="14"/>
      <c r="J307" s="221" t="s">
        <v>128</v>
      </c>
      <c r="K307" s="495"/>
      <c r="L307" s="185"/>
      <c r="M307" s="185"/>
      <c r="N307" s="185"/>
      <c r="O307" s="186" t="s">
        <v>128</v>
      </c>
      <c r="P307" s="187" t="s">
        <v>128</v>
      </c>
      <c r="Q307" s="188"/>
      <c r="R307" s="182"/>
    </row>
    <row r="308" spans="2:18" ht="30" x14ac:dyDescent="0.25">
      <c r="B308" s="524" t="s">
        <v>1053</v>
      </c>
      <c r="C308" s="693" t="s">
        <v>137</v>
      </c>
      <c r="D308" s="591"/>
      <c r="E308" s="353" t="s">
        <v>314</v>
      </c>
      <c r="F308" s="357"/>
      <c r="G308" s="164" t="s">
        <v>112</v>
      </c>
      <c r="H308" s="355" t="s">
        <v>1054</v>
      </c>
      <c r="I308" s="138"/>
      <c r="J308" s="362" t="s">
        <v>165</v>
      </c>
      <c r="K308" s="354"/>
      <c r="L308" s="352"/>
      <c r="M308" s="352"/>
      <c r="N308" s="352"/>
      <c r="O308" s="647" t="s">
        <v>123</v>
      </c>
      <c r="P308" s="413" t="s">
        <v>650</v>
      </c>
      <c r="Q308" s="98"/>
      <c r="R308" s="110" t="s">
        <v>117</v>
      </c>
    </row>
    <row r="309" spans="2:18" ht="36" customHeight="1" x14ac:dyDescent="0.25">
      <c r="B309" s="79" t="s">
        <v>1055</v>
      </c>
      <c r="C309" s="491" t="s">
        <v>125</v>
      </c>
      <c r="D309" s="461" t="s">
        <v>1056</v>
      </c>
      <c r="E309" s="80" t="s">
        <v>239</v>
      </c>
      <c r="F309" s="81" t="s">
        <v>239</v>
      </c>
      <c r="G309" s="82" t="s">
        <v>239</v>
      </c>
      <c r="H309" s="52" t="s">
        <v>1057</v>
      </c>
      <c r="I309" s="83" t="s">
        <v>239</v>
      </c>
      <c r="J309" s="84" t="s">
        <v>239</v>
      </c>
      <c r="K309" s="85" t="s">
        <v>239</v>
      </c>
      <c r="L309" s="86" t="s">
        <v>239</v>
      </c>
      <c r="M309" s="86" t="s">
        <v>239</v>
      </c>
      <c r="N309" s="86" t="s">
        <v>239</v>
      </c>
      <c r="O309" s="87"/>
      <c r="P309" s="88"/>
      <c r="Q309" s="83"/>
      <c r="R309" s="89"/>
    </row>
    <row r="310" spans="2:18" x14ac:dyDescent="0.25">
      <c r="B310" s="54" t="s">
        <v>1058</v>
      </c>
      <c r="C310" s="695"/>
      <c r="D310" s="180"/>
      <c r="E310" s="10" t="s">
        <v>563</v>
      </c>
      <c r="F310" s="11"/>
      <c r="G310" s="12" t="s">
        <v>257</v>
      </c>
      <c r="H310" s="108" t="s">
        <v>1059</v>
      </c>
      <c r="I310" s="14"/>
      <c r="J310" s="858" t="s">
        <v>1060</v>
      </c>
      <c r="K310" s="236"/>
      <c r="L310" s="12"/>
      <c r="M310" s="17" t="s">
        <v>194</v>
      </c>
      <c r="N310" s="17"/>
      <c r="O310" s="471" t="s">
        <v>196</v>
      </c>
      <c r="P310" s="878" t="s">
        <v>118</v>
      </c>
      <c r="Q310" s="863" t="s">
        <v>187</v>
      </c>
      <c r="R310" s="866" t="s">
        <v>117</v>
      </c>
    </row>
    <row r="311" spans="2:18" x14ac:dyDescent="0.25">
      <c r="B311" s="54" t="s">
        <v>1061</v>
      </c>
      <c r="C311" s="688"/>
      <c r="D311" s="180"/>
      <c r="E311" s="10" t="s">
        <v>567</v>
      </c>
      <c r="F311" s="11"/>
      <c r="G311" s="12" t="s">
        <v>257</v>
      </c>
      <c r="H311" s="108" t="s">
        <v>1062</v>
      </c>
      <c r="I311" s="14"/>
      <c r="J311" s="877"/>
      <c r="K311" s="236"/>
      <c r="L311" s="12"/>
      <c r="M311" s="17" t="s">
        <v>194</v>
      </c>
      <c r="N311" s="17"/>
      <c r="O311" s="471" t="s">
        <v>196</v>
      </c>
      <c r="P311" s="879"/>
      <c r="Q311" s="864"/>
      <c r="R311" s="867"/>
    </row>
    <row r="312" spans="2:18" x14ac:dyDescent="0.25">
      <c r="B312" s="54" t="s">
        <v>1063</v>
      </c>
      <c r="C312" s="715" t="s">
        <v>528</v>
      </c>
      <c r="D312" s="180"/>
      <c r="E312" s="10" t="s">
        <v>529</v>
      </c>
      <c r="F312" s="11"/>
      <c r="G312" s="813" t="str">
        <f>HYPERLINK("#APSafetySurf","Code list")</f>
        <v>Code list</v>
      </c>
      <c r="H312" s="108" t="s">
        <v>1064</v>
      </c>
      <c r="I312" s="14"/>
      <c r="J312" s="877"/>
      <c r="K312" s="236"/>
      <c r="L312" s="12"/>
      <c r="M312" s="17"/>
      <c r="N312" s="17"/>
      <c r="O312" s="471" t="s">
        <v>196</v>
      </c>
      <c r="P312" s="879"/>
      <c r="Q312" s="864"/>
      <c r="R312" s="867"/>
    </row>
    <row r="313" spans="2:18" x14ac:dyDescent="0.25">
      <c r="B313" s="389" t="s">
        <v>1065</v>
      </c>
      <c r="C313" s="715" t="s">
        <v>137</v>
      </c>
      <c r="D313" s="462"/>
      <c r="E313" s="237" t="s">
        <v>421</v>
      </c>
      <c r="F313" s="238"/>
      <c r="G313" s="239" t="s">
        <v>324</v>
      </c>
      <c r="H313" s="240" t="s">
        <v>1066</v>
      </c>
      <c r="I313" s="241"/>
      <c r="J313" s="931"/>
      <c r="K313" s="674"/>
      <c r="L313" s="477"/>
      <c r="M313" s="459" t="s">
        <v>194</v>
      </c>
      <c r="N313" s="459"/>
      <c r="O313" s="472" t="s">
        <v>196</v>
      </c>
      <c r="P313" s="886"/>
      <c r="Q313" s="907"/>
      <c r="R313" s="908"/>
    </row>
    <row r="314" spans="2:18" ht="36" x14ac:dyDescent="0.25">
      <c r="B314" s="681" t="s">
        <v>1067</v>
      </c>
      <c r="C314" s="703"/>
      <c r="D314" s="683" t="s">
        <v>1068</v>
      </c>
      <c r="E314" s="80" t="s">
        <v>239</v>
      </c>
      <c r="F314" s="81" t="s">
        <v>239</v>
      </c>
      <c r="G314" s="82" t="s">
        <v>239</v>
      </c>
      <c r="H314" s="220" t="s">
        <v>1069</v>
      </c>
      <c r="I314" s="83" t="s">
        <v>239</v>
      </c>
      <c r="J314" s="84" t="s">
        <v>239</v>
      </c>
      <c r="K314" s="85" t="s">
        <v>239</v>
      </c>
      <c r="L314" s="86" t="s">
        <v>239</v>
      </c>
      <c r="M314" s="86" t="s">
        <v>239</v>
      </c>
      <c r="N314" s="86" t="s">
        <v>239</v>
      </c>
      <c r="O314" s="87"/>
      <c r="P314" s="88"/>
      <c r="Q314" s="83"/>
      <c r="R314" s="89"/>
    </row>
    <row r="315" spans="2:18" x14ac:dyDescent="0.25">
      <c r="B315" s="258" t="s">
        <v>1070</v>
      </c>
      <c r="C315" s="701"/>
      <c r="D315" s="198"/>
      <c r="E315" s="197" t="s">
        <v>563</v>
      </c>
      <c r="F315" s="199"/>
      <c r="G315" s="183" t="s">
        <v>257</v>
      </c>
      <c r="H315" s="196" t="s">
        <v>1071</v>
      </c>
      <c r="I315" s="14"/>
      <c r="J315" s="940" t="s">
        <v>1072</v>
      </c>
      <c r="K315" s="16"/>
      <c r="L315" s="17"/>
      <c r="M315" s="17"/>
      <c r="N315" s="17"/>
      <c r="O315" s="229" t="s">
        <v>128</v>
      </c>
      <c r="P315" s="884" t="s">
        <v>128</v>
      </c>
      <c r="Q315" s="617"/>
      <c r="R315" s="850"/>
    </row>
    <row r="316" spans="2:18" x14ac:dyDescent="0.25">
      <c r="B316" s="280" t="s">
        <v>1073</v>
      </c>
      <c r="C316" s="705"/>
      <c r="D316" s="200"/>
      <c r="E316" s="201" t="s">
        <v>778</v>
      </c>
      <c r="F316" s="202"/>
      <c r="G316" s="203" t="s">
        <v>209</v>
      </c>
      <c r="H316" s="204" t="s">
        <v>1074</v>
      </c>
      <c r="I316" s="63"/>
      <c r="J316" s="941"/>
      <c r="K316" s="65"/>
      <c r="L316" s="66"/>
      <c r="M316" s="66"/>
      <c r="N316" s="66"/>
      <c r="O316" s="226" t="s">
        <v>128</v>
      </c>
      <c r="P316" s="885"/>
      <c r="Q316" s="618"/>
      <c r="R316" s="852"/>
    </row>
    <row r="317" spans="2:18" ht="36" x14ac:dyDescent="0.25">
      <c r="B317" s="145" t="s">
        <v>1075</v>
      </c>
      <c r="C317" s="694"/>
      <c r="D317" s="222" t="s">
        <v>1076</v>
      </c>
      <c r="E317" s="210"/>
      <c r="F317" s="211"/>
      <c r="G317" s="212"/>
      <c r="H317" s="72" t="s">
        <v>1077</v>
      </c>
      <c r="I317" s="213"/>
      <c r="J317" s="214"/>
      <c r="K317" s="215"/>
      <c r="L317" s="216"/>
      <c r="M317" s="216"/>
      <c r="N317" s="216"/>
      <c r="O317" s="217"/>
      <c r="P317" s="218"/>
      <c r="Q317" s="213"/>
      <c r="R317" s="219"/>
    </row>
    <row r="318" spans="2:18" ht="30" x14ac:dyDescent="0.25">
      <c r="B318" s="54" t="s">
        <v>1078</v>
      </c>
      <c r="C318" s="695"/>
      <c r="D318" s="180"/>
      <c r="E318" s="10" t="s">
        <v>108</v>
      </c>
      <c r="F318" s="11"/>
      <c r="G318" s="12" t="s">
        <v>112</v>
      </c>
      <c r="H318" s="108" t="s">
        <v>1079</v>
      </c>
      <c r="I318" s="14"/>
      <c r="J318" s="15" t="s">
        <v>1080</v>
      </c>
      <c r="K318" s="16"/>
      <c r="L318" s="17"/>
      <c r="M318" s="17"/>
      <c r="N318" s="17"/>
      <c r="O318" s="117" t="s">
        <v>336</v>
      </c>
      <c r="P318" s="19" t="s">
        <v>118</v>
      </c>
      <c r="Q318" s="14" t="s">
        <v>187</v>
      </c>
      <c r="R318" s="55" t="s">
        <v>117</v>
      </c>
    </row>
    <row r="319" spans="2:18" ht="90" x14ac:dyDescent="0.25">
      <c r="B319" s="54" t="s">
        <v>1081</v>
      </c>
      <c r="C319" s="695"/>
      <c r="D319" s="180"/>
      <c r="E319" s="10" t="s">
        <v>421</v>
      </c>
      <c r="F319" s="11"/>
      <c r="G319" s="12" t="s">
        <v>324</v>
      </c>
      <c r="H319" s="108" t="s">
        <v>1082</v>
      </c>
      <c r="I319" s="14"/>
      <c r="J319" s="447" t="s">
        <v>1083</v>
      </c>
      <c r="K319" s="16" t="s">
        <v>244</v>
      </c>
      <c r="L319" s="17" t="s">
        <v>504</v>
      </c>
      <c r="M319" s="17" t="s">
        <v>194</v>
      </c>
      <c r="N319" s="17" t="s">
        <v>195</v>
      </c>
      <c r="O319" s="18" t="s">
        <v>196</v>
      </c>
      <c r="P319" s="19" t="s">
        <v>118</v>
      </c>
      <c r="Q319" s="14" t="s">
        <v>187</v>
      </c>
      <c r="R319" s="55" t="s">
        <v>117</v>
      </c>
    </row>
    <row r="320" spans="2:18" ht="30" x14ac:dyDescent="0.25">
      <c r="B320" s="54" t="s">
        <v>1084</v>
      </c>
      <c r="C320" s="715" t="s">
        <v>528</v>
      </c>
      <c r="D320" s="180"/>
      <c r="E320" s="10" t="s">
        <v>33</v>
      </c>
      <c r="F320" s="11"/>
      <c r="G320" s="813" t="str">
        <f>HYPERLINK("#APApronType","Code list")</f>
        <v>Code list</v>
      </c>
      <c r="H320" s="108" t="s">
        <v>1085</v>
      </c>
      <c r="I320" s="14"/>
      <c r="J320" s="15" t="s">
        <v>122</v>
      </c>
      <c r="K320" s="16"/>
      <c r="L320" s="17"/>
      <c r="M320" s="17"/>
      <c r="N320" s="17"/>
      <c r="O320" s="117" t="s">
        <v>336</v>
      </c>
      <c r="P320" s="19" t="s">
        <v>118</v>
      </c>
      <c r="Q320" s="14" t="s">
        <v>187</v>
      </c>
      <c r="R320" s="55" t="s">
        <v>117</v>
      </c>
    </row>
    <row r="321" spans="2:18" ht="75" x14ac:dyDescent="0.25">
      <c r="B321" s="54" t="s">
        <v>1086</v>
      </c>
      <c r="C321" s="695"/>
      <c r="D321" s="180"/>
      <c r="E321" s="10" t="s">
        <v>748</v>
      </c>
      <c r="F321" s="11"/>
      <c r="G321" s="12" t="s">
        <v>112</v>
      </c>
      <c r="H321" s="108" t="s">
        <v>1087</v>
      </c>
      <c r="I321" s="14"/>
      <c r="J321" s="20" t="s">
        <v>1088</v>
      </c>
      <c r="K321" s="16"/>
      <c r="L321" s="17"/>
      <c r="M321" s="17"/>
      <c r="N321" s="17"/>
      <c r="O321" s="117" t="s">
        <v>336</v>
      </c>
      <c r="P321" s="19" t="s">
        <v>118</v>
      </c>
      <c r="Q321" s="14" t="s">
        <v>187</v>
      </c>
      <c r="R321" s="55" t="s">
        <v>117</v>
      </c>
    </row>
    <row r="322" spans="2:18" ht="30" x14ac:dyDescent="0.25">
      <c r="B322" s="54" t="s">
        <v>1089</v>
      </c>
      <c r="C322" s="715" t="s">
        <v>528</v>
      </c>
      <c r="D322" s="180"/>
      <c r="E322" s="10" t="s">
        <v>529</v>
      </c>
      <c r="F322" s="11"/>
      <c r="G322" s="813" t="str">
        <f>HYPERLINK("#APApronSurf","Code list")</f>
        <v>Code list</v>
      </c>
      <c r="H322" s="108" t="s">
        <v>1090</v>
      </c>
      <c r="I322" s="14"/>
      <c r="J322" s="932" t="s">
        <v>1091</v>
      </c>
      <c r="K322" s="16"/>
      <c r="L322" s="17"/>
      <c r="M322" s="17"/>
      <c r="N322" s="17"/>
      <c r="O322" s="117" t="s">
        <v>336</v>
      </c>
      <c r="P322" s="19" t="s">
        <v>118</v>
      </c>
      <c r="Q322" s="14" t="s">
        <v>187</v>
      </c>
      <c r="R322" s="55" t="s">
        <v>117</v>
      </c>
    </row>
    <row r="323" spans="2:18" x14ac:dyDescent="0.25">
      <c r="B323" s="54" t="s">
        <v>1092</v>
      </c>
      <c r="C323" s="695"/>
      <c r="D323" s="180"/>
      <c r="E323" s="10" t="s">
        <v>533</v>
      </c>
      <c r="F323" s="11"/>
      <c r="G323" s="12"/>
      <c r="H323" s="10"/>
      <c r="I323" s="14"/>
      <c r="J323" s="933"/>
      <c r="K323" s="16"/>
      <c r="L323" s="17"/>
      <c r="M323" s="17"/>
      <c r="N323" s="17"/>
      <c r="O323" s="18"/>
      <c r="P323" s="878" t="s">
        <v>118</v>
      </c>
      <c r="Q323" s="863" t="s">
        <v>187</v>
      </c>
      <c r="R323" s="866" t="s">
        <v>117</v>
      </c>
    </row>
    <row r="324" spans="2:18" ht="30" x14ac:dyDescent="0.25">
      <c r="B324" s="54" t="s">
        <v>1093</v>
      </c>
      <c r="C324" s="715" t="s">
        <v>1094</v>
      </c>
      <c r="D324" s="180"/>
      <c r="E324" s="10"/>
      <c r="F324" s="11" t="s">
        <v>536</v>
      </c>
      <c r="G324" s="178" t="s">
        <v>209</v>
      </c>
      <c r="H324" s="176" t="s">
        <v>1095</v>
      </c>
      <c r="I324" s="14"/>
      <c r="J324" s="933"/>
      <c r="K324" s="16"/>
      <c r="L324" s="17"/>
      <c r="M324" s="17"/>
      <c r="N324" s="17"/>
      <c r="O324" s="117" t="s">
        <v>336</v>
      </c>
      <c r="P324" s="879"/>
      <c r="Q324" s="864"/>
      <c r="R324" s="867"/>
    </row>
    <row r="325" spans="2:18" ht="30" x14ac:dyDescent="0.25">
      <c r="B325" s="54" t="s">
        <v>1096</v>
      </c>
      <c r="C325" s="715" t="s">
        <v>528</v>
      </c>
      <c r="D325" s="180"/>
      <c r="E325" s="10"/>
      <c r="F325" s="11" t="s">
        <v>539</v>
      </c>
      <c r="G325" s="813" t="str">
        <f>HYPERLINK("#APApronPav","Code list")</f>
        <v>Code list</v>
      </c>
      <c r="H325" s="108" t="s">
        <v>540</v>
      </c>
      <c r="I325" s="14"/>
      <c r="J325" s="933"/>
      <c r="K325" s="16"/>
      <c r="L325" s="17"/>
      <c r="M325" s="17"/>
      <c r="N325" s="17"/>
      <c r="O325" s="117" t="s">
        <v>336</v>
      </c>
      <c r="P325" s="879"/>
      <c r="Q325" s="864"/>
      <c r="R325" s="867"/>
    </row>
    <row r="326" spans="2:18" ht="30" x14ac:dyDescent="0.25">
      <c r="B326" s="54" t="s">
        <v>1097</v>
      </c>
      <c r="C326" s="715" t="s">
        <v>528</v>
      </c>
      <c r="D326" s="180"/>
      <c r="E326" s="10"/>
      <c r="F326" s="11" t="s">
        <v>542</v>
      </c>
      <c r="G326" s="813" t="str">
        <f>HYPERLINK("#APApronSubgrade","Code list")</f>
        <v>Code list</v>
      </c>
      <c r="H326" s="108" t="s">
        <v>1098</v>
      </c>
      <c r="I326" s="14"/>
      <c r="J326" s="933"/>
      <c r="K326" s="16"/>
      <c r="L326" s="17"/>
      <c r="M326" s="17"/>
      <c r="N326" s="17"/>
      <c r="O326" s="117" t="s">
        <v>336</v>
      </c>
      <c r="P326" s="879"/>
      <c r="Q326" s="864"/>
      <c r="R326" s="867"/>
    </row>
    <row r="327" spans="2:18" ht="30" x14ac:dyDescent="0.25">
      <c r="B327" s="54" t="s">
        <v>1099</v>
      </c>
      <c r="C327" s="715" t="s">
        <v>545</v>
      </c>
      <c r="D327" s="180"/>
      <c r="E327" s="10"/>
      <c r="F327" s="11" t="s">
        <v>546</v>
      </c>
      <c r="G327" s="813" t="str">
        <f>HYPERLINK("#APApronPress","Code list")</f>
        <v>Code list</v>
      </c>
      <c r="H327" s="176" t="s">
        <v>547</v>
      </c>
      <c r="I327" s="14"/>
      <c r="J327" s="933"/>
      <c r="K327" s="16"/>
      <c r="L327" s="17"/>
      <c r="M327" s="17"/>
      <c r="N327" s="17"/>
      <c r="O327" s="117" t="s">
        <v>336</v>
      </c>
      <c r="P327" s="879"/>
      <c r="Q327" s="864"/>
      <c r="R327" s="867"/>
    </row>
    <row r="328" spans="2:18" ht="30" x14ac:dyDescent="0.25">
      <c r="B328" s="54" t="s">
        <v>1100</v>
      </c>
      <c r="C328" s="721" t="s">
        <v>528</v>
      </c>
      <c r="D328" s="180"/>
      <c r="E328" s="10"/>
      <c r="F328" s="11" t="s">
        <v>549</v>
      </c>
      <c r="G328" s="813" t="str">
        <f>HYPERLINK("#APApronEval","Code list")</f>
        <v>Code list</v>
      </c>
      <c r="H328" s="108" t="s">
        <v>1101</v>
      </c>
      <c r="I328" s="14"/>
      <c r="J328" s="934"/>
      <c r="K328" s="16"/>
      <c r="L328" s="17"/>
      <c r="M328" s="17"/>
      <c r="N328" s="17"/>
      <c r="O328" s="117" t="s">
        <v>336</v>
      </c>
      <c r="P328" s="879"/>
      <c r="Q328" s="864"/>
      <c r="R328" s="867"/>
    </row>
    <row r="329" spans="2:18" ht="45" x14ac:dyDescent="0.25">
      <c r="B329" s="502" t="s">
        <v>1102</v>
      </c>
      <c r="C329" s="691" t="s">
        <v>137</v>
      </c>
      <c r="D329" s="462"/>
      <c r="E329" s="41"/>
      <c r="F329" s="356" t="s">
        <v>552</v>
      </c>
      <c r="G329" s="264" t="s">
        <v>209</v>
      </c>
      <c r="H329" s="856" t="s">
        <v>553</v>
      </c>
      <c r="I329" s="14"/>
      <c r="J329" s="858" t="s">
        <v>554</v>
      </c>
      <c r="K329" s="12"/>
      <c r="L329" s="17"/>
      <c r="M329" s="17" t="s">
        <v>555</v>
      </c>
      <c r="N329" s="17"/>
      <c r="O329" s="117" t="s">
        <v>336</v>
      </c>
      <c r="P329" s="879"/>
      <c r="Q329" s="864"/>
      <c r="R329" s="867"/>
    </row>
    <row r="330" spans="2:18" ht="45" x14ac:dyDescent="0.25">
      <c r="B330" s="502" t="s">
        <v>1103</v>
      </c>
      <c r="C330" s="690" t="s">
        <v>137</v>
      </c>
      <c r="D330" s="462"/>
      <c r="E330" s="41"/>
      <c r="F330" s="356" t="s">
        <v>557</v>
      </c>
      <c r="G330" s="264" t="s">
        <v>209</v>
      </c>
      <c r="H330" s="857"/>
      <c r="I330" s="14"/>
      <c r="J330" s="859"/>
      <c r="K330" s="12"/>
      <c r="L330" s="17"/>
      <c r="M330" s="17" t="s">
        <v>558</v>
      </c>
      <c r="N330" s="17"/>
      <c r="O330" s="117" t="s">
        <v>336</v>
      </c>
      <c r="P330" s="880"/>
      <c r="Q330" s="865"/>
      <c r="R330" s="868"/>
    </row>
    <row r="331" spans="2:18" ht="60" x14ac:dyDescent="0.25">
      <c r="B331" s="121" t="s">
        <v>1104</v>
      </c>
      <c r="C331" s="699"/>
      <c r="D331" s="181"/>
      <c r="E331" s="122" t="s">
        <v>189</v>
      </c>
      <c r="F331" s="249"/>
      <c r="G331" s="123" t="s">
        <v>189</v>
      </c>
      <c r="H331" s="108" t="s">
        <v>1105</v>
      </c>
      <c r="I331" s="105"/>
      <c r="J331" s="447" t="s">
        <v>1106</v>
      </c>
      <c r="K331" s="106"/>
      <c r="L331" s="107"/>
      <c r="M331" s="107"/>
      <c r="N331" s="107"/>
      <c r="O331" s="125" t="s">
        <v>196</v>
      </c>
      <c r="P331" s="126" t="s">
        <v>118</v>
      </c>
      <c r="Q331" s="105" t="s">
        <v>187</v>
      </c>
      <c r="R331" s="127" t="s">
        <v>117</v>
      </c>
    </row>
    <row r="332" spans="2:18" ht="60" x14ac:dyDescent="0.25">
      <c r="B332" s="502" t="s">
        <v>1107</v>
      </c>
      <c r="C332" s="692" t="s">
        <v>137</v>
      </c>
      <c r="D332" s="682"/>
      <c r="E332" s="403" t="s">
        <v>338</v>
      </c>
      <c r="F332" s="404"/>
      <c r="G332" s="770" t="str">
        <f>HYPERLINK("#APApronStatus","Code list")</f>
        <v>Code list</v>
      </c>
      <c r="H332" s="405" t="s">
        <v>1108</v>
      </c>
      <c r="I332" s="129"/>
      <c r="J332" s="448" t="s">
        <v>646</v>
      </c>
      <c r="K332" s="271"/>
      <c r="L332" s="658"/>
      <c r="M332" s="658"/>
      <c r="N332" s="658"/>
      <c r="O332" s="406" t="s">
        <v>196</v>
      </c>
      <c r="P332" s="131" t="s">
        <v>118</v>
      </c>
      <c r="Q332" s="129" t="s">
        <v>187</v>
      </c>
      <c r="R332" s="431" t="s">
        <v>117</v>
      </c>
    </row>
    <row r="333" spans="2:18" x14ac:dyDescent="0.25">
      <c r="B333" s="366" t="s">
        <v>1109</v>
      </c>
      <c r="C333" s="690" t="s">
        <v>137</v>
      </c>
      <c r="D333" s="591"/>
      <c r="E333" s="353" t="s">
        <v>314</v>
      </c>
      <c r="F333" s="357"/>
      <c r="G333" s="164" t="s">
        <v>112</v>
      </c>
      <c r="H333" s="355" t="s">
        <v>1110</v>
      </c>
      <c r="I333" s="138"/>
      <c r="J333" s="362" t="s">
        <v>1111</v>
      </c>
      <c r="K333" s="354"/>
      <c r="L333" s="352"/>
      <c r="M333" s="352"/>
      <c r="N333" s="352"/>
      <c r="O333" s="647" t="s">
        <v>123</v>
      </c>
      <c r="P333" s="100" t="s">
        <v>118</v>
      </c>
      <c r="Q333" s="98"/>
      <c r="R333" s="110" t="s">
        <v>117</v>
      </c>
    </row>
    <row r="334" spans="2:18" ht="24" customHeight="1" x14ac:dyDescent="0.25">
      <c r="B334" s="79" t="s">
        <v>1112</v>
      </c>
      <c r="C334" s="491"/>
      <c r="D334" s="461" t="s">
        <v>1113</v>
      </c>
      <c r="E334" s="80" t="s">
        <v>239</v>
      </c>
      <c r="F334" s="103" t="s">
        <v>239</v>
      </c>
      <c r="G334" s="102" t="s">
        <v>239</v>
      </c>
      <c r="H334" s="52" t="s">
        <v>1114</v>
      </c>
      <c r="I334" s="83" t="s">
        <v>239</v>
      </c>
      <c r="J334" s="89" t="s">
        <v>239</v>
      </c>
      <c r="K334" s="82" t="s">
        <v>239</v>
      </c>
      <c r="L334" s="86" t="s">
        <v>239</v>
      </c>
      <c r="M334" s="86" t="s">
        <v>239</v>
      </c>
      <c r="N334" s="86" t="s">
        <v>239</v>
      </c>
      <c r="O334" s="251"/>
      <c r="P334" s="88"/>
      <c r="Q334" s="83"/>
      <c r="R334" s="89"/>
    </row>
    <row r="335" spans="2:18" ht="45" x14ac:dyDescent="0.25">
      <c r="B335" s="54" t="s">
        <v>1115</v>
      </c>
      <c r="C335" s="695"/>
      <c r="D335" s="180"/>
      <c r="E335" s="10" t="s">
        <v>108</v>
      </c>
      <c r="F335" s="20"/>
      <c r="G335" s="133" t="s">
        <v>112</v>
      </c>
      <c r="H335" s="108" t="s">
        <v>1116</v>
      </c>
      <c r="I335" s="14"/>
      <c r="J335" s="101" t="s">
        <v>1117</v>
      </c>
      <c r="K335" s="12"/>
      <c r="L335" s="17"/>
      <c r="M335" s="17"/>
      <c r="N335" s="17"/>
      <c r="O335" s="252" t="s">
        <v>336</v>
      </c>
      <c r="P335" s="19" t="s">
        <v>118</v>
      </c>
      <c r="Q335" s="14" t="s">
        <v>187</v>
      </c>
      <c r="R335" s="55" t="s">
        <v>117</v>
      </c>
    </row>
    <row r="336" spans="2:18" ht="45" x14ac:dyDescent="0.25">
      <c r="B336" s="54" t="s">
        <v>1118</v>
      </c>
      <c r="C336" s="695"/>
      <c r="D336" s="180"/>
      <c r="E336" s="10" t="s">
        <v>567</v>
      </c>
      <c r="F336" s="20"/>
      <c r="G336" s="133" t="s">
        <v>257</v>
      </c>
      <c r="H336" s="108" t="s">
        <v>1119</v>
      </c>
      <c r="I336" s="14"/>
      <c r="J336" s="101" t="s">
        <v>1120</v>
      </c>
      <c r="K336" s="12" t="s">
        <v>192</v>
      </c>
      <c r="L336" s="17" t="s">
        <v>504</v>
      </c>
      <c r="M336" s="17" t="s">
        <v>194</v>
      </c>
      <c r="N336" s="17" t="s">
        <v>195</v>
      </c>
      <c r="O336" s="252" t="s">
        <v>196</v>
      </c>
      <c r="P336" s="19" t="s">
        <v>118</v>
      </c>
      <c r="Q336" s="14" t="s">
        <v>187</v>
      </c>
      <c r="R336" s="55" t="s">
        <v>117</v>
      </c>
    </row>
    <row r="337" spans="2:18" ht="60" x14ac:dyDescent="0.25">
      <c r="B337" s="54" t="s">
        <v>1121</v>
      </c>
      <c r="C337" s="695"/>
      <c r="D337" s="180"/>
      <c r="E337" s="10" t="s">
        <v>421</v>
      </c>
      <c r="F337" s="20"/>
      <c r="G337" s="133" t="s">
        <v>324</v>
      </c>
      <c r="H337" s="108" t="s">
        <v>1122</v>
      </c>
      <c r="I337" s="14"/>
      <c r="J337" s="446" t="s">
        <v>1123</v>
      </c>
      <c r="K337" s="12"/>
      <c r="L337" s="17"/>
      <c r="M337" s="17"/>
      <c r="N337" s="17"/>
      <c r="O337" s="253" t="s">
        <v>196</v>
      </c>
      <c r="P337" s="19" t="s">
        <v>118</v>
      </c>
      <c r="Q337" s="14" t="s">
        <v>187</v>
      </c>
      <c r="R337" s="55" t="s">
        <v>117</v>
      </c>
    </row>
    <row r="338" spans="2:18" x14ac:dyDescent="0.25">
      <c r="B338" s="258" t="s">
        <v>1124</v>
      </c>
      <c r="C338" s="719" t="s">
        <v>528</v>
      </c>
      <c r="D338" s="198"/>
      <c r="E338" s="243" t="s">
        <v>1125</v>
      </c>
      <c r="F338" s="268"/>
      <c r="G338" s="262" t="s">
        <v>636</v>
      </c>
      <c r="H338" s="196" t="s">
        <v>1126</v>
      </c>
      <c r="I338" s="14"/>
      <c r="J338" s="263" t="s">
        <v>128</v>
      </c>
      <c r="K338" s="123"/>
      <c r="L338" s="107"/>
      <c r="M338" s="107"/>
      <c r="N338" s="107"/>
      <c r="O338" s="229" t="s">
        <v>128</v>
      </c>
      <c r="P338" s="187" t="s">
        <v>128</v>
      </c>
      <c r="Q338" s="188"/>
      <c r="R338" s="182"/>
    </row>
    <row r="339" spans="2:18" ht="30" x14ac:dyDescent="0.25">
      <c r="B339" s="54" t="s">
        <v>1127</v>
      </c>
      <c r="C339" s="721" t="s">
        <v>528</v>
      </c>
      <c r="D339" s="180"/>
      <c r="E339" s="10" t="s">
        <v>529</v>
      </c>
      <c r="F339" s="20"/>
      <c r="G339" s="809" t="str">
        <f>HYPERLINK("#APTaxiSurf","Code list")</f>
        <v>Code list</v>
      </c>
      <c r="H339" s="108" t="s">
        <v>1128</v>
      </c>
      <c r="I339" s="14"/>
      <c r="J339" s="930" t="s">
        <v>1129</v>
      </c>
      <c r="K339" s="12"/>
      <c r="L339" s="17"/>
      <c r="M339" s="17"/>
      <c r="N339" s="17"/>
      <c r="O339" s="252" t="s">
        <v>336</v>
      </c>
      <c r="P339" s="19" t="s">
        <v>118</v>
      </c>
      <c r="Q339" s="14" t="s">
        <v>187</v>
      </c>
      <c r="R339" s="55" t="s">
        <v>117</v>
      </c>
    </row>
    <row r="340" spans="2:18" x14ac:dyDescent="0.25">
      <c r="B340" s="54" t="s">
        <v>1130</v>
      </c>
      <c r="C340" s="695"/>
      <c r="D340" s="180"/>
      <c r="E340" s="10" t="s">
        <v>533</v>
      </c>
      <c r="F340" s="20"/>
      <c r="G340" s="133"/>
      <c r="H340" s="10"/>
      <c r="I340" s="14"/>
      <c r="J340" s="867"/>
      <c r="K340" s="12"/>
      <c r="L340" s="17"/>
      <c r="M340" s="17"/>
      <c r="N340" s="17"/>
      <c r="O340" s="253"/>
      <c r="P340" s="860" t="s">
        <v>118</v>
      </c>
      <c r="Q340" s="863" t="s">
        <v>187</v>
      </c>
      <c r="R340" s="866" t="s">
        <v>117</v>
      </c>
    </row>
    <row r="341" spans="2:18" ht="30" x14ac:dyDescent="0.25">
      <c r="B341" s="54" t="s">
        <v>1131</v>
      </c>
      <c r="C341" s="715" t="s">
        <v>1094</v>
      </c>
      <c r="D341" s="180"/>
      <c r="E341" s="10"/>
      <c r="F341" s="20" t="s">
        <v>536</v>
      </c>
      <c r="G341" s="264" t="s">
        <v>209</v>
      </c>
      <c r="H341" s="176" t="s">
        <v>1132</v>
      </c>
      <c r="I341" s="14"/>
      <c r="J341" s="867"/>
      <c r="K341" s="12"/>
      <c r="L341" s="17"/>
      <c r="M341" s="17"/>
      <c r="N341" s="17"/>
      <c r="O341" s="252" t="s">
        <v>336</v>
      </c>
      <c r="P341" s="861"/>
      <c r="Q341" s="864"/>
      <c r="R341" s="867"/>
    </row>
    <row r="342" spans="2:18" ht="30" x14ac:dyDescent="0.25">
      <c r="B342" s="54" t="s">
        <v>1133</v>
      </c>
      <c r="C342" s="715" t="s">
        <v>528</v>
      </c>
      <c r="D342" s="180"/>
      <c r="E342" s="10"/>
      <c r="F342" s="20" t="s">
        <v>539</v>
      </c>
      <c r="G342" s="809" t="str">
        <f>HYPERLINK("#APTaxiPav","Code list")</f>
        <v>Code list</v>
      </c>
      <c r="H342" s="108" t="s">
        <v>540</v>
      </c>
      <c r="I342" s="14"/>
      <c r="J342" s="867"/>
      <c r="K342" s="12"/>
      <c r="L342" s="17"/>
      <c r="M342" s="17"/>
      <c r="N342" s="17"/>
      <c r="O342" s="252" t="s">
        <v>336</v>
      </c>
      <c r="P342" s="861"/>
      <c r="Q342" s="864"/>
      <c r="R342" s="867"/>
    </row>
    <row r="343" spans="2:18" ht="30" x14ac:dyDescent="0.25">
      <c r="B343" s="54" t="s">
        <v>1134</v>
      </c>
      <c r="C343" s="715" t="s">
        <v>528</v>
      </c>
      <c r="D343" s="180"/>
      <c r="E343" s="10"/>
      <c r="F343" s="20" t="s">
        <v>542</v>
      </c>
      <c r="G343" s="809" t="str">
        <f>HYPERLINK("#APTaxiSubgrade","Code list")</f>
        <v>Code list</v>
      </c>
      <c r="H343" s="108" t="s">
        <v>1135</v>
      </c>
      <c r="I343" s="14"/>
      <c r="J343" s="867"/>
      <c r="K343" s="12"/>
      <c r="L343" s="17"/>
      <c r="M343" s="17"/>
      <c r="N343" s="17"/>
      <c r="O343" s="252" t="s">
        <v>336</v>
      </c>
      <c r="P343" s="861"/>
      <c r="Q343" s="864"/>
      <c r="R343" s="867"/>
    </row>
    <row r="344" spans="2:18" ht="30" x14ac:dyDescent="0.25">
      <c r="B344" s="54" t="s">
        <v>1136</v>
      </c>
      <c r="C344" s="715" t="s">
        <v>545</v>
      </c>
      <c r="D344" s="180"/>
      <c r="E344" s="10"/>
      <c r="F344" s="20" t="s">
        <v>546</v>
      </c>
      <c r="G344" s="809" t="str">
        <f>HYPERLINK("#APTaxiPress","Code list")</f>
        <v>Code list</v>
      </c>
      <c r="H344" s="176" t="s">
        <v>547</v>
      </c>
      <c r="I344" s="14"/>
      <c r="J344" s="867"/>
      <c r="K344" s="12"/>
      <c r="L344" s="17"/>
      <c r="M344" s="17"/>
      <c r="N344" s="17"/>
      <c r="O344" s="252" t="s">
        <v>336</v>
      </c>
      <c r="P344" s="861"/>
      <c r="Q344" s="864"/>
      <c r="R344" s="867"/>
    </row>
    <row r="345" spans="2:18" ht="30" x14ac:dyDescent="0.25">
      <c r="B345" s="54" t="s">
        <v>1137</v>
      </c>
      <c r="C345" s="721" t="s">
        <v>528</v>
      </c>
      <c r="D345" s="180"/>
      <c r="E345" s="10"/>
      <c r="F345" s="20" t="s">
        <v>549</v>
      </c>
      <c r="G345" s="809" t="str">
        <f>HYPERLINK("#APTaxiEval","Code list")</f>
        <v>Code list</v>
      </c>
      <c r="H345" s="108" t="s">
        <v>1138</v>
      </c>
      <c r="I345" s="14"/>
      <c r="J345" s="868"/>
      <c r="K345" s="12"/>
      <c r="L345" s="17"/>
      <c r="M345" s="17"/>
      <c r="N345" s="17"/>
      <c r="O345" s="252" t="s">
        <v>336</v>
      </c>
      <c r="P345" s="861"/>
      <c r="Q345" s="864"/>
      <c r="R345" s="867"/>
    </row>
    <row r="346" spans="2:18" ht="45" x14ac:dyDescent="0.25">
      <c r="B346" s="476" t="s">
        <v>1139</v>
      </c>
      <c r="C346" s="691" t="s">
        <v>137</v>
      </c>
      <c r="D346" s="180"/>
      <c r="E346" s="10"/>
      <c r="F346" s="356" t="s">
        <v>552</v>
      </c>
      <c r="G346" s="264" t="s">
        <v>209</v>
      </c>
      <c r="H346" s="856" t="s">
        <v>553</v>
      </c>
      <c r="I346" s="14"/>
      <c r="J346" s="858" t="s">
        <v>554</v>
      </c>
      <c r="K346" s="12"/>
      <c r="L346" s="17"/>
      <c r="M346" s="17" t="s">
        <v>555</v>
      </c>
      <c r="N346" s="17"/>
      <c r="O346" s="117" t="s">
        <v>336</v>
      </c>
      <c r="P346" s="861"/>
      <c r="Q346" s="864"/>
      <c r="R346" s="867"/>
    </row>
    <row r="347" spans="2:18" ht="45" x14ac:dyDescent="0.25">
      <c r="B347" s="476" t="s">
        <v>1140</v>
      </c>
      <c r="C347" s="690" t="s">
        <v>137</v>
      </c>
      <c r="D347" s="180"/>
      <c r="E347" s="10"/>
      <c r="F347" s="356" t="s">
        <v>557</v>
      </c>
      <c r="G347" s="264" t="s">
        <v>209</v>
      </c>
      <c r="H347" s="857"/>
      <c r="I347" s="14"/>
      <c r="J347" s="859"/>
      <c r="K347" s="12"/>
      <c r="L347" s="17"/>
      <c r="M347" s="17" t="s">
        <v>558</v>
      </c>
      <c r="N347" s="17"/>
      <c r="O347" s="117" t="s">
        <v>336</v>
      </c>
      <c r="P347" s="862"/>
      <c r="Q347" s="865"/>
      <c r="R347" s="868"/>
    </row>
    <row r="348" spans="2:18" ht="60" x14ac:dyDescent="0.25">
      <c r="B348" s="54" t="s">
        <v>1141</v>
      </c>
      <c r="C348" s="695"/>
      <c r="D348" s="180"/>
      <c r="E348" s="10" t="s">
        <v>1142</v>
      </c>
      <c r="F348" s="20"/>
      <c r="G348" s="133" t="s">
        <v>112</v>
      </c>
      <c r="H348" s="108" t="s">
        <v>1087</v>
      </c>
      <c r="I348" s="14"/>
      <c r="J348" s="101" t="s">
        <v>1143</v>
      </c>
      <c r="K348" s="12"/>
      <c r="L348" s="17"/>
      <c r="M348" s="17"/>
      <c r="N348" s="17"/>
      <c r="O348" s="252" t="s">
        <v>336</v>
      </c>
      <c r="P348" s="19" t="s">
        <v>118</v>
      </c>
      <c r="Q348" s="14" t="s">
        <v>187</v>
      </c>
      <c r="R348" s="55" t="s">
        <v>117</v>
      </c>
    </row>
    <row r="349" spans="2:18" ht="15" customHeight="1" x14ac:dyDescent="0.25">
      <c r="B349" s="111" t="s">
        <v>1144</v>
      </c>
      <c r="C349" s="701"/>
      <c r="D349" s="198"/>
      <c r="E349" s="243" t="s">
        <v>1145</v>
      </c>
      <c r="F349" s="268"/>
      <c r="G349" s="265" t="s">
        <v>636</v>
      </c>
      <c r="H349" s="196" t="s">
        <v>640</v>
      </c>
      <c r="I349" s="14"/>
      <c r="J349" s="57" t="s">
        <v>128</v>
      </c>
      <c r="K349" s="22"/>
      <c r="L349" s="25"/>
      <c r="M349" s="25"/>
      <c r="N349" s="25"/>
      <c r="O349" s="254" t="s">
        <v>128</v>
      </c>
      <c r="P349" s="27" t="s">
        <v>128</v>
      </c>
      <c r="Q349" s="24"/>
      <c r="R349" s="57"/>
    </row>
    <row r="350" spans="2:18" ht="45" customHeight="1" x14ac:dyDescent="0.25">
      <c r="B350" s="262" t="s">
        <v>1146</v>
      </c>
      <c r="C350" s="815" t="s">
        <v>1147</v>
      </c>
      <c r="D350" s="198"/>
      <c r="E350" s="230" t="s">
        <v>1148</v>
      </c>
      <c r="F350" s="268"/>
      <c r="G350" s="265"/>
      <c r="H350" s="725"/>
      <c r="I350" s="14"/>
      <c r="J350" s="57"/>
      <c r="K350" s="22"/>
      <c r="L350" s="25"/>
      <c r="M350" s="25"/>
      <c r="N350" s="25"/>
      <c r="O350" s="254"/>
      <c r="P350" s="27"/>
      <c r="Q350" s="24"/>
      <c r="R350" s="57"/>
    </row>
    <row r="351" spans="2:18" ht="24" x14ac:dyDescent="0.25">
      <c r="B351" s="262" t="s">
        <v>1149</v>
      </c>
      <c r="C351" s="710" t="s">
        <v>125</v>
      </c>
      <c r="D351" s="601"/>
      <c r="E351" s="313"/>
      <c r="F351" s="599" t="s">
        <v>240</v>
      </c>
      <c r="G351" s="600" t="s">
        <v>241</v>
      </c>
      <c r="H351" s="410" t="s">
        <v>1150</v>
      </c>
      <c r="I351" s="14"/>
      <c r="J351" s="57" t="s">
        <v>128</v>
      </c>
      <c r="K351" s="22"/>
      <c r="L351" s="25"/>
      <c r="M351" s="25"/>
      <c r="N351" s="25"/>
      <c r="O351" s="254" t="s">
        <v>128</v>
      </c>
      <c r="P351" s="27" t="s">
        <v>128</v>
      </c>
      <c r="Q351" s="24"/>
      <c r="R351" s="57"/>
    </row>
    <row r="352" spans="2:18" x14ac:dyDescent="0.25">
      <c r="B352" s="54" t="s">
        <v>1151</v>
      </c>
      <c r="C352" s="695"/>
      <c r="D352" s="180"/>
      <c r="E352" s="10" t="s">
        <v>497</v>
      </c>
      <c r="F352" s="20"/>
      <c r="G352" s="133"/>
      <c r="H352" s="108"/>
      <c r="I352" s="14"/>
      <c r="J352" s="55"/>
      <c r="K352" s="12"/>
      <c r="L352" s="17"/>
      <c r="M352" s="17"/>
      <c r="N352" s="17"/>
      <c r="O352" s="253"/>
      <c r="P352" s="869" t="s">
        <v>118</v>
      </c>
      <c r="Q352" s="863" t="s">
        <v>187</v>
      </c>
      <c r="R352" s="866" t="s">
        <v>117</v>
      </c>
    </row>
    <row r="353" spans="2:18" ht="60" x14ac:dyDescent="0.25">
      <c r="B353" s="54" t="s">
        <v>1152</v>
      </c>
      <c r="C353" s="695"/>
      <c r="D353" s="180"/>
      <c r="E353" s="10"/>
      <c r="F353" s="20" t="s">
        <v>240</v>
      </c>
      <c r="G353" s="133" t="s">
        <v>241</v>
      </c>
      <c r="H353" s="108" t="s">
        <v>1153</v>
      </c>
      <c r="I353" s="14"/>
      <c r="J353" s="446" t="s">
        <v>1154</v>
      </c>
      <c r="K353" s="12" t="s">
        <v>192</v>
      </c>
      <c r="L353" s="17" t="s">
        <v>193</v>
      </c>
      <c r="M353" s="17" t="s">
        <v>680</v>
      </c>
      <c r="N353" s="17" t="s">
        <v>195</v>
      </c>
      <c r="O353" s="253" t="s">
        <v>196</v>
      </c>
      <c r="P353" s="870"/>
      <c r="Q353" s="864"/>
      <c r="R353" s="867"/>
    </row>
    <row r="354" spans="2:18" x14ac:dyDescent="0.25">
      <c r="B354" s="54" t="s">
        <v>1155</v>
      </c>
      <c r="C354" s="695"/>
      <c r="D354" s="180"/>
      <c r="E354" s="10"/>
      <c r="F354" s="20" t="s">
        <v>189</v>
      </c>
      <c r="G354" s="133" t="s">
        <v>189</v>
      </c>
      <c r="H354" s="108" t="s">
        <v>1156</v>
      </c>
      <c r="I354" s="14"/>
      <c r="J354" s="55" t="s">
        <v>122</v>
      </c>
      <c r="K354" s="12" t="s">
        <v>192</v>
      </c>
      <c r="L354" s="17" t="s">
        <v>504</v>
      </c>
      <c r="M354" s="459" t="s">
        <v>194</v>
      </c>
      <c r="N354" s="17" t="s">
        <v>195</v>
      </c>
      <c r="O354" s="253" t="s">
        <v>196</v>
      </c>
      <c r="P354" s="874"/>
      <c r="Q354" s="865"/>
      <c r="R354" s="868"/>
    </row>
    <row r="355" spans="2:18" ht="36" x14ac:dyDescent="0.25">
      <c r="B355" s="258" t="s">
        <v>1157</v>
      </c>
      <c r="C355" s="701"/>
      <c r="D355" s="198"/>
      <c r="E355" s="243" t="s">
        <v>572</v>
      </c>
      <c r="F355" s="268"/>
      <c r="G355" s="265"/>
      <c r="H355" s="196" t="s">
        <v>1158</v>
      </c>
      <c r="I355" s="14"/>
      <c r="J355" s="55"/>
      <c r="K355" s="12"/>
      <c r="L355" s="17"/>
      <c r="M355" s="17"/>
      <c r="N355" s="17"/>
      <c r="O355" s="253"/>
      <c r="P355" s="19"/>
      <c r="Q355" s="14"/>
      <c r="R355" s="55"/>
    </row>
    <row r="356" spans="2:18" x14ac:dyDescent="0.25">
      <c r="B356" s="258" t="s">
        <v>1159</v>
      </c>
      <c r="C356" s="701"/>
      <c r="D356" s="198"/>
      <c r="E356" s="243"/>
      <c r="F356" s="268" t="s">
        <v>421</v>
      </c>
      <c r="G356" s="265" t="s">
        <v>324</v>
      </c>
      <c r="H356" s="196" t="s">
        <v>1160</v>
      </c>
      <c r="I356" s="14"/>
      <c r="J356" s="57" t="s">
        <v>128</v>
      </c>
      <c r="K356" s="12"/>
      <c r="L356" s="17"/>
      <c r="M356" s="17"/>
      <c r="N356" s="17"/>
      <c r="O356" s="254" t="s">
        <v>128</v>
      </c>
      <c r="P356" s="27" t="s">
        <v>128</v>
      </c>
      <c r="Q356" s="24"/>
      <c r="R356" s="57"/>
    </row>
    <row r="357" spans="2:18" x14ac:dyDescent="0.25">
      <c r="B357" s="258" t="s">
        <v>1161</v>
      </c>
      <c r="C357" s="719" t="s">
        <v>528</v>
      </c>
      <c r="D357" s="198"/>
      <c r="E357" s="243"/>
      <c r="F357" s="268" t="s">
        <v>529</v>
      </c>
      <c r="G357" s="771" t="str">
        <f>HYPERLINK("#APTaxiShouSurf","Code list")</f>
        <v>Code list</v>
      </c>
      <c r="H357" s="196" t="s">
        <v>1162</v>
      </c>
      <c r="I357" s="14"/>
      <c r="J357" s="57" t="s">
        <v>128</v>
      </c>
      <c r="K357" s="12"/>
      <c r="L357" s="17"/>
      <c r="M357" s="17"/>
      <c r="N357" s="17"/>
      <c r="O357" s="254" t="s">
        <v>128</v>
      </c>
      <c r="P357" s="27" t="s">
        <v>128</v>
      </c>
      <c r="Q357" s="24"/>
      <c r="R357" s="57"/>
    </row>
    <row r="358" spans="2:18" x14ac:dyDescent="0.25">
      <c r="B358" s="258" t="s">
        <v>1163</v>
      </c>
      <c r="C358" s="701"/>
      <c r="D358" s="198"/>
      <c r="E358" s="243"/>
      <c r="F358" s="268" t="s">
        <v>567</v>
      </c>
      <c r="G358" s="265" t="s">
        <v>257</v>
      </c>
      <c r="H358" s="196" t="s">
        <v>1164</v>
      </c>
      <c r="I358" s="14"/>
      <c r="J358" s="57" t="s">
        <v>128</v>
      </c>
      <c r="K358" s="271" t="s">
        <v>192</v>
      </c>
      <c r="L358" s="228" t="s">
        <v>504</v>
      </c>
      <c r="M358" s="488" t="s">
        <v>511</v>
      </c>
      <c r="N358" s="228" t="s">
        <v>195</v>
      </c>
      <c r="O358" s="254" t="s">
        <v>128</v>
      </c>
      <c r="P358" s="27" t="s">
        <v>128</v>
      </c>
      <c r="Q358" s="24"/>
      <c r="R358" s="57"/>
    </row>
    <row r="359" spans="2:18" x14ac:dyDescent="0.25">
      <c r="B359" s="54" t="s">
        <v>1165</v>
      </c>
      <c r="C359" s="695"/>
      <c r="D359" s="180"/>
      <c r="E359" s="10" t="s">
        <v>1166</v>
      </c>
      <c r="F359" s="20"/>
      <c r="G359" s="133"/>
      <c r="H359" s="10"/>
      <c r="I359" s="14"/>
      <c r="J359" s="55"/>
      <c r="K359" s="12"/>
      <c r="L359" s="17"/>
      <c r="M359" s="17"/>
      <c r="N359" s="17"/>
      <c r="O359" s="253"/>
      <c r="P359" s="19"/>
      <c r="Q359" s="14"/>
      <c r="R359" s="55"/>
    </row>
    <row r="360" spans="2:18" x14ac:dyDescent="0.25">
      <c r="B360" s="54" t="s">
        <v>1167</v>
      </c>
      <c r="C360" s="695"/>
      <c r="D360" s="180"/>
      <c r="E360" s="10"/>
      <c r="F360" s="20" t="s">
        <v>421</v>
      </c>
      <c r="G360" s="133" t="s">
        <v>517</v>
      </c>
      <c r="H360" s="108" t="s">
        <v>1168</v>
      </c>
      <c r="I360" s="14"/>
      <c r="J360" s="935" t="s">
        <v>1169</v>
      </c>
      <c r="K360" s="12" t="s">
        <v>192</v>
      </c>
      <c r="L360" s="17" t="s">
        <v>193</v>
      </c>
      <c r="M360" s="17" t="s">
        <v>680</v>
      </c>
      <c r="N360" s="17" t="s">
        <v>195</v>
      </c>
      <c r="O360" s="253" t="s">
        <v>196</v>
      </c>
      <c r="P360" s="19" t="s">
        <v>118</v>
      </c>
      <c r="Q360" s="14" t="s">
        <v>187</v>
      </c>
      <c r="R360" s="55" t="s">
        <v>117</v>
      </c>
    </row>
    <row r="361" spans="2:18" x14ac:dyDescent="0.25">
      <c r="B361" s="54" t="s">
        <v>1170</v>
      </c>
      <c r="C361" s="721" t="s">
        <v>528</v>
      </c>
      <c r="D361" s="198"/>
      <c r="E361" s="243"/>
      <c r="F361" s="20" t="s">
        <v>520</v>
      </c>
      <c r="G361" s="809" t="str">
        <f>HYPERLINK("#APTaxiGuidCol","Code list")</f>
        <v>Code list</v>
      </c>
      <c r="H361" s="108" t="s">
        <v>1171</v>
      </c>
      <c r="I361" s="14"/>
      <c r="J361" s="936"/>
      <c r="K361" s="22"/>
      <c r="L361" s="25"/>
      <c r="M361" s="25"/>
      <c r="N361" s="25"/>
      <c r="O361" s="252" t="s">
        <v>196</v>
      </c>
      <c r="P361" s="19" t="s">
        <v>118</v>
      </c>
      <c r="Q361" s="14" t="s">
        <v>187</v>
      </c>
      <c r="R361" s="55" t="s">
        <v>117</v>
      </c>
    </row>
    <row r="362" spans="2:18" x14ac:dyDescent="0.25">
      <c r="B362" s="54" t="s">
        <v>1172</v>
      </c>
      <c r="C362" s="721" t="s">
        <v>528</v>
      </c>
      <c r="D362" s="198"/>
      <c r="E362" s="243"/>
      <c r="F362" s="20" t="s">
        <v>523</v>
      </c>
      <c r="G362" s="809" t="str">
        <f>HYPERLINK("#APTaxiGuidStyle","Code list")</f>
        <v>Code list</v>
      </c>
      <c r="H362" s="108" t="s">
        <v>1173</v>
      </c>
      <c r="I362" s="14"/>
      <c r="J362" s="937"/>
      <c r="K362" s="22"/>
      <c r="L362" s="25"/>
      <c r="M362" s="25"/>
      <c r="N362" s="25"/>
      <c r="O362" s="252" t="s">
        <v>196</v>
      </c>
      <c r="P362" s="19" t="s">
        <v>118</v>
      </c>
      <c r="Q362" s="14" t="s">
        <v>187</v>
      </c>
      <c r="R362" s="55" t="s">
        <v>117</v>
      </c>
    </row>
    <row r="363" spans="2:18" ht="30" x14ac:dyDescent="0.25">
      <c r="B363" s="54" t="s">
        <v>1174</v>
      </c>
      <c r="C363" s="688"/>
      <c r="D363" s="198"/>
      <c r="E363" s="243"/>
      <c r="F363" s="20" t="s">
        <v>1175</v>
      </c>
      <c r="G363" s="133" t="s">
        <v>209</v>
      </c>
      <c r="H363" s="108" t="s">
        <v>1175</v>
      </c>
      <c r="I363" s="14"/>
      <c r="J363" s="449" t="s">
        <v>1176</v>
      </c>
      <c r="K363" s="22"/>
      <c r="L363" s="25"/>
      <c r="M363" s="25"/>
      <c r="N363" s="25"/>
      <c r="O363" s="252" t="s">
        <v>196</v>
      </c>
      <c r="P363" s="19" t="s">
        <v>118</v>
      </c>
      <c r="Q363" s="14" t="s">
        <v>187</v>
      </c>
      <c r="R363" s="55" t="s">
        <v>117</v>
      </c>
    </row>
    <row r="364" spans="2:18" x14ac:dyDescent="0.25">
      <c r="B364" s="258" t="s">
        <v>1177</v>
      </c>
      <c r="C364" s="701"/>
      <c r="D364" s="198"/>
      <c r="E364" s="243"/>
      <c r="F364" s="268" t="s">
        <v>1178</v>
      </c>
      <c r="G364" s="265" t="s">
        <v>209</v>
      </c>
      <c r="H364" s="196" t="s">
        <v>1178</v>
      </c>
      <c r="I364" s="14"/>
      <c r="J364" s="451" t="s">
        <v>128</v>
      </c>
      <c r="K364" s="22"/>
      <c r="L364" s="25"/>
      <c r="M364" s="25"/>
      <c r="N364" s="25"/>
      <c r="O364" s="254" t="s">
        <v>128</v>
      </c>
      <c r="P364" s="27" t="s">
        <v>128</v>
      </c>
      <c r="Q364" s="24"/>
      <c r="R364" s="57"/>
    </row>
    <row r="365" spans="2:18" ht="30" x14ac:dyDescent="0.25">
      <c r="B365" s="54" t="s">
        <v>1179</v>
      </c>
      <c r="C365" s="721" t="s">
        <v>528</v>
      </c>
      <c r="D365" s="180"/>
      <c r="E365" s="10"/>
      <c r="F365" s="20" t="s">
        <v>253</v>
      </c>
      <c r="G365" s="809" t="str">
        <f>HYPERLINK("#APTaxiGuidDir","Code list")</f>
        <v>Code list</v>
      </c>
      <c r="H365" s="108" t="s">
        <v>1180</v>
      </c>
      <c r="I365" s="14"/>
      <c r="J365" s="450" t="s">
        <v>1176</v>
      </c>
      <c r="K365" s="12"/>
      <c r="L365" s="17"/>
      <c r="M365" s="17"/>
      <c r="N365" s="17"/>
      <c r="O365" s="252" t="s">
        <v>336</v>
      </c>
      <c r="P365" s="19" t="s">
        <v>118</v>
      </c>
      <c r="Q365" s="14" t="s">
        <v>187</v>
      </c>
      <c r="R365" s="55" t="s">
        <v>117</v>
      </c>
    </row>
    <row r="366" spans="2:18" x14ac:dyDescent="0.25">
      <c r="B366" s="476" t="s">
        <v>1181</v>
      </c>
      <c r="C366" s="706" t="s">
        <v>137</v>
      </c>
      <c r="D366" s="180"/>
      <c r="E366" s="10"/>
      <c r="F366" s="269" t="s">
        <v>314</v>
      </c>
      <c r="G366" s="264" t="s">
        <v>112</v>
      </c>
      <c r="H366" s="259" t="s">
        <v>1182</v>
      </c>
      <c r="I366" s="14"/>
      <c r="J366" s="266" t="s">
        <v>1183</v>
      </c>
      <c r="K366" s="12"/>
      <c r="L366" s="17"/>
      <c r="M366" s="17"/>
      <c r="N366" s="17"/>
      <c r="O366" s="252" t="s">
        <v>123</v>
      </c>
      <c r="P366" s="19" t="s">
        <v>118</v>
      </c>
      <c r="Q366" s="14"/>
      <c r="R366" s="55" t="s">
        <v>117</v>
      </c>
    </row>
    <row r="367" spans="2:18" ht="30" customHeight="1" x14ac:dyDescent="0.25">
      <c r="B367" s="258" t="s">
        <v>1184</v>
      </c>
      <c r="C367" s="701"/>
      <c r="D367" s="198"/>
      <c r="E367" s="243" t="s">
        <v>1185</v>
      </c>
      <c r="F367" s="268"/>
      <c r="G367" s="265" t="s">
        <v>517</v>
      </c>
      <c r="H367" s="196" t="s">
        <v>1186</v>
      </c>
      <c r="I367" s="14"/>
      <c r="J367" s="57" t="s">
        <v>128</v>
      </c>
      <c r="K367" s="271" t="s">
        <v>192</v>
      </c>
      <c r="L367" s="228" t="s">
        <v>193</v>
      </c>
      <c r="M367" s="488" t="s">
        <v>680</v>
      </c>
      <c r="N367" s="228" t="s">
        <v>195</v>
      </c>
      <c r="O367" s="254" t="s">
        <v>128</v>
      </c>
      <c r="P367" s="27" t="s">
        <v>128</v>
      </c>
      <c r="Q367" s="24"/>
      <c r="R367" s="57"/>
    </row>
    <row r="368" spans="2:18" x14ac:dyDescent="0.25">
      <c r="B368" s="54" t="s">
        <v>1187</v>
      </c>
      <c r="C368" s="695"/>
      <c r="D368" s="180"/>
      <c r="E368" s="10" t="s">
        <v>1188</v>
      </c>
      <c r="F368" s="20"/>
      <c r="G368" s="133"/>
      <c r="H368" s="10"/>
      <c r="I368" s="14"/>
      <c r="J368" s="55"/>
      <c r="K368" s="12"/>
      <c r="L368" s="17"/>
      <c r="M368" s="17"/>
      <c r="N368" s="17"/>
      <c r="O368" s="253"/>
      <c r="P368" s="869" t="s">
        <v>118</v>
      </c>
      <c r="Q368" s="863"/>
      <c r="R368" s="866" t="s">
        <v>117</v>
      </c>
    </row>
    <row r="369" spans="2:18" x14ac:dyDescent="0.25">
      <c r="B369" s="54" t="s">
        <v>1189</v>
      </c>
      <c r="C369" s="695"/>
      <c r="D369" s="180"/>
      <c r="E369" s="10"/>
      <c r="F369" s="20" t="s">
        <v>21</v>
      </c>
      <c r="G369" s="133" t="s">
        <v>112</v>
      </c>
      <c r="H369" s="108" t="s">
        <v>1190</v>
      </c>
      <c r="I369" s="14"/>
      <c r="J369" s="55" t="s">
        <v>596</v>
      </c>
      <c r="K369" s="12"/>
      <c r="L369" s="17"/>
      <c r="M369" s="17"/>
      <c r="N369" s="17"/>
      <c r="O369" s="253" t="s">
        <v>123</v>
      </c>
      <c r="P369" s="874"/>
      <c r="Q369" s="865"/>
      <c r="R369" s="868"/>
    </row>
    <row r="370" spans="2:18" x14ac:dyDescent="0.25">
      <c r="B370" s="54" t="s">
        <v>1191</v>
      </c>
      <c r="C370" s="695"/>
      <c r="D370" s="180"/>
      <c r="E370" s="10" t="s">
        <v>1192</v>
      </c>
      <c r="F370" s="20"/>
      <c r="G370" s="133"/>
      <c r="H370" s="10"/>
      <c r="I370" s="14"/>
      <c r="J370" s="55"/>
      <c r="K370" s="12"/>
      <c r="L370" s="17"/>
      <c r="M370" s="17"/>
      <c r="N370" s="17"/>
      <c r="O370" s="253"/>
      <c r="P370" s="19"/>
      <c r="Q370" s="14"/>
      <c r="R370" s="55"/>
    </row>
    <row r="371" spans="2:18" x14ac:dyDescent="0.25">
      <c r="B371" s="54" t="s">
        <v>1193</v>
      </c>
      <c r="C371" s="695"/>
      <c r="D371" s="180"/>
      <c r="E371" s="10"/>
      <c r="F371" s="20" t="s">
        <v>21</v>
      </c>
      <c r="G371" s="133" t="s">
        <v>112</v>
      </c>
      <c r="H371" s="108" t="s">
        <v>1194</v>
      </c>
      <c r="I371" s="14"/>
      <c r="J371" s="866" t="s">
        <v>1195</v>
      </c>
      <c r="K371" s="12"/>
      <c r="L371" s="17"/>
      <c r="M371" s="17"/>
      <c r="N371" s="17"/>
      <c r="O371" s="253" t="s">
        <v>123</v>
      </c>
      <c r="P371" s="19" t="s">
        <v>118</v>
      </c>
      <c r="Q371" s="14"/>
      <c r="R371" s="55" t="s">
        <v>117</v>
      </c>
    </row>
    <row r="372" spans="2:18" x14ac:dyDescent="0.25">
      <c r="B372" s="476" t="s">
        <v>1196</v>
      </c>
      <c r="C372" s="706" t="s">
        <v>137</v>
      </c>
      <c r="D372" s="180"/>
      <c r="E372" s="10"/>
      <c r="F372" s="269" t="s">
        <v>520</v>
      </c>
      <c r="G372" s="264" t="s">
        <v>112</v>
      </c>
      <c r="H372" s="259" t="s">
        <v>1197</v>
      </c>
      <c r="I372" s="14"/>
      <c r="J372" s="867"/>
      <c r="K372" s="477"/>
      <c r="L372" s="17"/>
      <c r="M372" s="17"/>
      <c r="N372" s="17"/>
      <c r="O372" s="253" t="s">
        <v>196</v>
      </c>
      <c r="P372" s="19" t="s">
        <v>118</v>
      </c>
      <c r="Q372" s="14" t="s">
        <v>187</v>
      </c>
      <c r="R372" s="55" t="s">
        <v>117</v>
      </c>
    </row>
    <row r="373" spans="2:18" x14ac:dyDescent="0.25">
      <c r="B373" s="476" t="s">
        <v>1198</v>
      </c>
      <c r="C373" s="706" t="s">
        <v>137</v>
      </c>
      <c r="D373" s="180"/>
      <c r="E373" s="10"/>
      <c r="F373" s="269" t="s">
        <v>613</v>
      </c>
      <c r="G373" s="264" t="s">
        <v>112</v>
      </c>
      <c r="H373" s="259" t="s">
        <v>1199</v>
      </c>
      <c r="I373" s="14"/>
      <c r="J373" s="873"/>
      <c r="K373" s="477"/>
      <c r="L373" s="17"/>
      <c r="M373" s="17"/>
      <c r="N373" s="17"/>
      <c r="O373" s="253" t="s">
        <v>196</v>
      </c>
      <c r="P373" s="19" t="s">
        <v>118</v>
      </c>
      <c r="Q373" s="14" t="s">
        <v>187</v>
      </c>
      <c r="R373" s="55" t="s">
        <v>117</v>
      </c>
    </row>
    <row r="374" spans="2:18" ht="45" x14ac:dyDescent="0.25">
      <c r="B374" s="54" t="s">
        <v>1200</v>
      </c>
      <c r="C374" s="695"/>
      <c r="D374" s="180"/>
      <c r="E374" s="10"/>
      <c r="F374" s="20" t="s">
        <v>240</v>
      </c>
      <c r="G374" s="133" t="s">
        <v>241</v>
      </c>
      <c r="H374" s="108" t="s">
        <v>1201</v>
      </c>
      <c r="I374" s="14"/>
      <c r="J374" s="452" t="s">
        <v>1169</v>
      </c>
      <c r="K374" s="123"/>
      <c r="L374" s="17"/>
      <c r="M374" s="17" t="s">
        <v>327</v>
      </c>
      <c r="N374" s="17"/>
      <c r="O374" s="255" t="s">
        <v>196</v>
      </c>
      <c r="P374" s="19" t="s">
        <v>118</v>
      </c>
      <c r="Q374" s="14" t="s">
        <v>187</v>
      </c>
      <c r="R374" s="55" t="s">
        <v>117</v>
      </c>
    </row>
    <row r="375" spans="2:18" ht="30" x14ac:dyDescent="0.25">
      <c r="B375" s="54" t="s">
        <v>1202</v>
      </c>
      <c r="C375" s="695"/>
      <c r="D375" s="180"/>
      <c r="E375" s="10" t="s">
        <v>1203</v>
      </c>
      <c r="F375" s="20"/>
      <c r="G375" s="133"/>
      <c r="H375" s="10"/>
      <c r="I375" s="14"/>
      <c r="J375" s="58"/>
      <c r="K375" s="12"/>
      <c r="L375" s="17"/>
      <c r="M375" s="17"/>
      <c r="N375" s="17"/>
      <c r="O375" s="253"/>
      <c r="P375" s="19"/>
      <c r="Q375" s="14"/>
      <c r="R375" s="55"/>
    </row>
    <row r="376" spans="2:18" x14ac:dyDescent="0.25">
      <c r="B376" s="54" t="s">
        <v>1204</v>
      </c>
      <c r="C376" s="695"/>
      <c r="D376" s="180"/>
      <c r="E376" s="10"/>
      <c r="F376" s="20" t="s">
        <v>21</v>
      </c>
      <c r="G376" s="133" t="s">
        <v>112</v>
      </c>
      <c r="H376" s="108" t="s">
        <v>1205</v>
      </c>
      <c r="I376" s="14"/>
      <c r="J376" s="925" t="s">
        <v>1195</v>
      </c>
      <c r="K376" s="12"/>
      <c r="L376" s="17"/>
      <c r="M376" s="17"/>
      <c r="N376" s="17"/>
      <c r="O376" s="253" t="s">
        <v>123</v>
      </c>
      <c r="P376" s="19" t="s">
        <v>118</v>
      </c>
      <c r="Q376" s="14"/>
      <c r="R376" s="55" t="s">
        <v>117</v>
      </c>
    </row>
    <row r="377" spans="2:18" x14ac:dyDescent="0.25">
      <c r="B377" s="476" t="s">
        <v>1206</v>
      </c>
      <c r="C377" s="706" t="s">
        <v>137</v>
      </c>
      <c r="D377" s="180"/>
      <c r="E377" s="10"/>
      <c r="F377" s="269" t="s">
        <v>520</v>
      </c>
      <c r="G377" s="264" t="s">
        <v>112</v>
      </c>
      <c r="H377" s="259" t="s">
        <v>1207</v>
      </c>
      <c r="I377" s="14"/>
      <c r="J377" s="926"/>
      <c r="K377" s="477"/>
      <c r="L377" s="17"/>
      <c r="M377" s="17"/>
      <c r="N377" s="17"/>
      <c r="O377" s="253" t="s">
        <v>196</v>
      </c>
      <c r="P377" s="19" t="s">
        <v>118</v>
      </c>
      <c r="Q377" s="14" t="s">
        <v>187</v>
      </c>
      <c r="R377" s="55" t="s">
        <v>117</v>
      </c>
    </row>
    <row r="378" spans="2:18" x14ac:dyDescent="0.25">
      <c r="B378" s="476" t="s">
        <v>1208</v>
      </c>
      <c r="C378" s="706" t="s">
        <v>137</v>
      </c>
      <c r="D378" s="180"/>
      <c r="E378" s="10"/>
      <c r="F378" s="269" t="s">
        <v>613</v>
      </c>
      <c r="G378" s="264" t="s">
        <v>112</v>
      </c>
      <c r="H378" s="259" t="s">
        <v>1209</v>
      </c>
      <c r="I378" s="14"/>
      <c r="J378" s="939"/>
      <c r="K378" s="477"/>
      <c r="L378" s="17"/>
      <c r="M378" s="17"/>
      <c r="N378" s="17"/>
      <c r="O378" s="253" t="s">
        <v>196</v>
      </c>
      <c r="P378" s="19" t="s">
        <v>118</v>
      </c>
      <c r="Q378" s="14" t="s">
        <v>187</v>
      </c>
      <c r="R378" s="55" t="s">
        <v>117</v>
      </c>
    </row>
    <row r="379" spans="2:18" ht="45" x14ac:dyDescent="0.25">
      <c r="B379" s="54" t="s">
        <v>1210</v>
      </c>
      <c r="C379" s="695"/>
      <c r="D379" s="180"/>
      <c r="E379" s="10"/>
      <c r="F379" s="20" t="s">
        <v>240</v>
      </c>
      <c r="G379" s="133" t="s">
        <v>241</v>
      </c>
      <c r="H379" s="108" t="s">
        <v>1211</v>
      </c>
      <c r="I379" s="14"/>
      <c r="J379" s="452" t="s">
        <v>1169</v>
      </c>
      <c r="K379" s="123"/>
      <c r="L379" s="17"/>
      <c r="M379" s="17" t="s">
        <v>327</v>
      </c>
      <c r="N379" s="17"/>
      <c r="O379" s="255" t="s">
        <v>196</v>
      </c>
      <c r="P379" s="19" t="s">
        <v>118</v>
      </c>
      <c r="Q379" s="14" t="s">
        <v>187</v>
      </c>
      <c r="R379" s="55" t="s">
        <v>117</v>
      </c>
    </row>
    <row r="380" spans="2:18" ht="24" customHeight="1" x14ac:dyDescent="0.25">
      <c r="B380" s="54" t="s">
        <v>1212</v>
      </c>
      <c r="C380" s="706" t="s">
        <v>155</v>
      </c>
      <c r="D380" s="180"/>
      <c r="E380" s="10" t="s">
        <v>1213</v>
      </c>
      <c r="F380" s="20"/>
      <c r="G380" s="133"/>
      <c r="H380" s="260" t="s">
        <v>1214</v>
      </c>
      <c r="I380" s="14"/>
      <c r="J380" s="58"/>
      <c r="K380" s="12"/>
      <c r="L380" s="17"/>
      <c r="M380" s="17"/>
      <c r="N380" s="17"/>
      <c r="O380" s="253"/>
      <c r="P380" s="19"/>
      <c r="Q380" s="14"/>
      <c r="R380" s="55"/>
    </row>
    <row r="381" spans="2:18" x14ac:dyDescent="0.25">
      <c r="B381" s="54" t="s">
        <v>1215</v>
      </c>
      <c r="C381" s="695"/>
      <c r="D381" s="180"/>
      <c r="E381" s="10"/>
      <c r="F381" s="20" t="s">
        <v>21</v>
      </c>
      <c r="G381" s="133" t="s">
        <v>112</v>
      </c>
      <c r="H381" s="108" t="s">
        <v>1216</v>
      </c>
      <c r="I381" s="108" t="s">
        <v>114</v>
      </c>
      <c r="J381" s="58" t="s">
        <v>1217</v>
      </c>
      <c r="K381" s="12"/>
      <c r="L381" s="17"/>
      <c r="M381" s="17"/>
      <c r="N381" s="17"/>
      <c r="O381" s="253" t="s">
        <v>123</v>
      </c>
      <c r="P381" s="19" t="s">
        <v>118</v>
      </c>
      <c r="Q381" s="14"/>
      <c r="R381" s="55" t="s">
        <v>117</v>
      </c>
    </row>
    <row r="382" spans="2:18" ht="60" x14ac:dyDescent="0.25">
      <c r="B382" s="54" t="s">
        <v>1218</v>
      </c>
      <c r="C382" s="695"/>
      <c r="D382" s="180"/>
      <c r="E382" s="10"/>
      <c r="F382" s="20" t="s">
        <v>349</v>
      </c>
      <c r="G382" s="133" t="s">
        <v>241</v>
      </c>
      <c r="H382" s="108" t="s">
        <v>1219</v>
      </c>
      <c r="I382" s="14"/>
      <c r="J382" s="266" t="s">
        <v>1220</v>
      </c>
      <c r="K382" s="123"/>
      <c r="L382" s="17"/>
      <c r="M382" s="17" t="s">
        <v>327</v>
      </c>
      <c r="N382" s="17"/>
      <c r="O382" s="255" t="s">
        <v>196</v>
      </c>
      <c r="P382" s="19" t="s">
        <v>118</v>
      </c>
      <c r="Q382" s="14" t="s">
        <v>187</v>
      </c>
      <c r="R382" s="55" t="s">
        <v>117</v>
      </c>
    </row>
    <row r="383" spans="2:18" x14ac:dyDescent="0.25">
      <c r="B383" s="54" t="s">
        <v>1221</v>
      </c>
      <c r="C383" s="695"/>
      <c r="D383" s="180"/>
      <c r="E383" s="10" t="s">
        <v>1222</v>
      </c>
      <c r="F383" s="20"/>
      <c r="G383" s="133"/>
      <c r="H383" s="108"/>
      <c r="I383" s="14"/>
      <c r="J383" s="58"/>
      <c r="K383" s="12"/>
      <c r="L383" s="17"/>
      <c r="M383" s="17"/>
      <c r="N383" s="17"/>
      <c r="O383" s="253"/>
      <c r="P383" s="19"/>
      <c r="Q383" s="14"/>
      <c r="R383" s="55"/>
    </row>
    <row r="384" spans="2:18" ht="15" customHeight="1" x14ac:dyDescent="0.25">
      <c r="B384" s="54" t="s">
        <v>1223</v>
      </c>
      <c r="C384" s="695"/>
      <c r="D384" s="180"/>
      <c r="E384" s="10"/>
      <c r="F384" s="20" t="s">
        <v>21</v>
      </c>
      <c r="G384" s="133" t="s">
        <v>112</v>
      </c>
      <c r="H384" s="108" t="s">
        <v>1224</v>
      </c>
      <c r="I384" s="108" t="s">
        <v>114</v>
      </c>
      <c r="J384" s="58" t="s">
        <v>1217</v>
      </c>
      <c r="K384" s="12"/>
      <c r="L384" s="17"/>
      <c r="M384" s="17"/>
      <c r="N384" s="17"/>
      <c r="O384" s="253" t="s">
        <v>123</v>
      </c>
      <c r="P384" s="19" t="s">
        <v>118</v>
      </c>
      <c r="Q384" s="14"/>
      <c r="R384" s="55" t="s">
        <v>117</v>
      </c>
    </row>
    <row r="385" spans="2:18" ht="30" customHeight="1" x14ac:dyDescent="0.25">
      <c r="B385" s="258" t="s">
        <v>1225</v>
      </c>
      <c r="C385" s="719" t="s">
        <v>682</v>
      </c>
      <c r="D385" s="198"/>
      <c r="E385" s="243"/>
      <c r="F385" s="268" t="s">
        <v>349</v>
      </c>
      <c r="G385" s="265" t="s">
        <v>1226</v>
      </c>
      <c r="H385" s="196" t="s">
        <v>1227</v>
      </c>
      <c r="I385" s="260"/>
      <c r="J385" s="57" t="s">
        <v>128</v>
      </c>
      <c r="K385" s="12"/>
      <c r="L385" s="17"/>
      <c r="M385" s="17"/>
      <c r="N385" s="17"/>
      <c r="O385" s="254" t="s">
        <v>128</v>
      </c>
      <c r="P385" s="27" t="s">
        <v>128</v>
      </c>
      <c r="Q385" s="24"/>
      <c r="R385" s="57"/>
    </row>
    <row r="386" spans="2:18" ht="48" customHeight="1" x14ac:dyDescent="0.25">
      <c r="B386" s="54" t="s">
        <v>1228</v>
      </c>
      <c r="C386" s="695"/>
      <c r="D386" s="180"/>
      <c r="E386" s="10" t="s">
        <v>1229</v>
      </c>
      <c r="F386" s="20"/>
      <c r="G386" s="133"/>
      <c r="H386" s="108" t="s">
        <v>1230</v>
      </c>
      <c r="I386" s="14"/>
      <c r="J386" s="58"/>
      <c r="K386" s="12"/>
      <c r="L386" s="17"/>
      <c r="M386" s="17"/>
      <c r="N386" s="17"/>
      <c r="O386" s="253"/>
      <c r="P386" s="19"/>
      <c r="Q386" s="14"/>
      <c r="R386" s="55"/>
    </row>
    <row r="387" spans="2:18" ht="30" customHeight="1" x14ac:dyDescent="0.25">
      <c r="B387" s="389" t="s">
        <v>1231</v>
      </c>
      <c r="C387" s="690" t="s">
        <v>137</v>
      </c>
      <c r="D387" s="180"/>
      <c r="E387" s="10"/>
      <c r="F387" s="269" t="s">
        <v>108</v>
      </c>
      <c r="G387" s="264" t="s">
        <v>112</v>
      </c>
      <c r="H387" s="259" t="s">
        <v>1232</v>
      </c>
      <c r="I387" s="14"/>
      <c r="J387" s="900" t="s">
        <v>1233</v>
      </c>
      <c r="K387" s="12"/>
      <c r="L387" s="17"/>
      <c r="M387" s="17"/>
      <c r="N387" s="17"/>
      <c r="O387" s="252" t="s">
        <v>196</v>
      </c>
      <c r="P387" s="19" t="s">
        <v>118</v>
      </c>
      <c r="Q387" s="14" t="s">
        <v>187</v>
      </c>
      <c r="R387" s="55" t="s">
        <v>117</v>
      </c>
    </row>
    <row r="388" spans="2:18" ht="30" customHeight="1" x14ac:dyDescent="0.25">
      <c r="B388" s="54" t="s">
        <v>1234</v>
      </c>
      <c r="C388" s="695"/>
      <c r="D388" s="180"/>
      <c r="E388" s="10"/>
      <c r="F388" s="20" t="s">
        <v>421</v>
      </c>
      <c r="G388" s="133" t="s">
        <v>517</v>
      </c>
      <c r="H388" s="108" t="s">
        <v>1235</v>
      </c>
      <c r="I388" s="14"/>
      <c r="J388" s="938"/>
      <c r="K388" s="12" t="s">
        <v>192</v>
      </c>
      <c r="L388" s="17" t="s">
        <v>193</v>
      </c>
      <c r="M388" s="17" t="s">
        <v>680</v>
      </c>
      <c r="N388" s="17" t="s">
        <v>195</v>
      </c>
      <c r="O388" s="253" t="s">
        <v>196</v>
      </c>
      <c r="P388" s="19" t="s">
        <v>118</v>
      </c>
      <c r="Q388" s="14" t="s">
        <v>187</v>
      </c>
      <c r="R388" s="55" t="s">
        <v>117</v>
      </c>
    </row>
    <row r="389" spans="2:18" x14ac:dyDescent="0.25">
      <c r="B389" s="54" t="s">
        <v>1236</v>
      </c>
      <c r="C389" s="695"/>
      <c r="D389" s="180"/>
      <c r="E389" s="10"/>
      <c r="F389" s="20" t="s">
        <v>1237</v>
      </c>
      <c r="G389" s="133" t="s">
        <v>112</v>
      </c>
      <c r="H389" s="108" t="s">
        <v>1238</v>
      </c>
      <c r="I389" s="14"/>
      <c r="J389" s="866" t="s">
        <v>596</v>
      </c>
      <c r="K389" s="12"/>
      <c r="L389" s="17"/>
      <c r="M389" s="17"/>
      <c r="N389" s="17"/>
      <c r="O389" s="253" t="s">
        <v>123</v>
      </c>
      <c r="P389" s="19" t="s">
        <v>118</v>
      </c>
      <c r="Q389" s="14"/>
      <c r="R389" s="55" t="s">
        <v>117</v>
      </c>
    </row>
    <row r="390" spans="2:18" x14ac:dyDescent="0.25">
      <c r="B390" s="625" t="s">
        <v>1239</v>
      </c>
      <c r="C390" s="688"/>
      <c r="D390" s="462"/>
      <c r="E390" s="41"/>
      <c r="F390" s="95" t="s">
        <v>1240</v>
      </c>
      <c r="G390" s="772" t="str">
        <f>HYPERLINK("#APTaxiHoldCat","Code list")</f>
        <v>Code list</v>
      </c>
      <c r="H390" s="108" t="s">
        <v>1241</v>
      </c>
      <c r="I390" s="43"/>
      <c r="J390" s="867"/>
      <c r="K390" s="477"/>
      <c r="L390" s="459"/>
      <c r="M390" s="459"/>
      <c r="N390" s="459"/>
      <c r="O390" s="465" t="s">
        <v>123</v>
      </c>
      <c r="P390" s="19" t="s">
        <v>118</v>
      </c>
      <c r="Q390" s="14"/>
      <c r="R390" s="55" t="s">
        <v>117</v>
      </c>
    </row>
    <row r="391" spans="2:18" x14ac:dyDescent="0.25">
      <c r="B391" s="279" t="s">
        <v>1242</v>
      </c>
      <c r="C391" s="707"/>
      <c r="D391" s="684"/>
      <c r="E391" s="245"/>
      <c r="F391" s="270" t="s">
        <v>1243</v>
      </c>
      <c r="G391" s="256" t="s">
        <v>112</v>
      </c>
      <c r="H391" s="108" t="s">
        <v>1244</v>
      </c>
      <c r="I391" s="247"/>
      <c r="J391" s="868"/>
      <c r="K391" s="246"/>
      <c r="L391" s="248"/>
      <c r="M391" s="248"/>
      <c r="N391" s="248"/>
      <c r="O391" s="257" t="s">
        <v>123</v>
      </c>
      <c r="P391" s="19" t="s">
        <v>118</v>
      </c>
      <c r="Q391" s="14"/>
      <c r="R391" s="55" t="s">
        <v>117</v>
      </c>
    </row>
    <row r="392" spans="2:18" ht="36" x14ac:dyDescent="0.25">
      <c r="B392" s="54" t="s">
        <v>1245</v>
      </c>
      <c r="C392" s="695"/>
      <c r="D392" s="180"/>
      <c r="E392" s="10" t="s">
        <v>1246</v>
      </c>
      <c r="F392" s="20"/>
      <c r="G392" s="133"/>
      <c r="H392" s="108" t="s">
        <v>1247</v>
      </c>
      <c r="I392" s="14"/>
      <c r="J392" s="55"/>
      <c r="K392" s="12"/>
      <c r="L392" s="17"/>
      <c r="M392" s="17"/>
      <c r="N392" s="17"/>
      <c r="O392" s="253"/>
      <c r="P392" s="869" t="s">
        <v>118</v>
      </c>
      <c r="Q392" s="863" t="s">
        <v>187</v>
      </c>
      <c r="R392" s="866" t="s">
        <v>117</v>
      </c>
    </row>
    <row r="393" spans="2:18" ht="30" customHeight="1" x14ac:dyDescent="0.25">
      <c r="B393" s="389" t="s">
        <v>1248</v>
      </c>
      <c r="C393" s="690" t="s">
        <v>137</v>
      </c>
      <c r="D393" s="462"/>
      <c r="E393" s="10"/>
      <c r="F393" s="269" t="s">
        <v>108</v>
      </c>
      <c r="G393" s="264" t="s">
        <v>112</v>
      </c>
      <c r="H393" s="259" t="s">
        <v>1249</v>
      </c>
      <c r="I393" s="14"/>
      <c r="J393" s="900" t="s">
        <v>1233</v>
      </c>
      <c r="K393" s="12"/>
      <c r="L393" s="17"/>
      <c r="M393" s="17"/>
      <c r="N393" s="17"/>
      <c r="O393" s="253" t="s">
        <v>196</v>
      </c>
      <c r="P393" s="870"/>
      <c r="Q393" s="864"/>
      <c r="R393" s="867"/>
    </row>
    <row r="394" spans="2:18" ht="30" customHeight="1" x14ac:dyDescent="0.25">
      <c r="B394" s="121" t="s">
        <v>1250</v>
      </c>
      <c r="C394" s="699"/>
      <c r="D394" s="181"/>
      <c r="E394" s="122"/>
      <c r="F394" s="142" t="s">
        <v>421</v>
      </c>
      <c r="G394" s="137" t="s">
        <v>517</v>
      </c>
      <c r="H394" s="274" t="s">
        <v>1251</v>
      </c>
      <c r="I394" s="105"/>
      <c r="J394" s="938"/>
      <c r="K394" s="123"/>
      <c r="L394" s="107"/>
      <c r="M394" s="107" t="s">
        <v>327</v>
      </c>
      <c r="N394" s="107"/>
      <c r="O394" s="277" t="s">
        <v>196</v>
      </c>
      <c r="P394" s="871"/>
      <c r="Q394" s="872"/>
      <c r="R394" s="873"/>
    </row>
    <row r="395" spans="2:18" ht="60" x14ac:dyDescent="0.25">
      <c r="B395" s="502" t="s">
        <v>1252</v>
      </c>
      <c r="C395" s="692" t="s">
        <v>137</v>
      </c>
      <c r="D395" s="682"/>
      <c r="E395" s="403" t="s">
        <v>338</v>
      </c>
      <c r="F395" s="404"/>
      <c r="G395" s="770" t="str">
        <f>HYPERLINK("#APTaxiStatus","Code list")</f>
        <v>Code list</v>
      </c>
      <c r="H395" s="405" t="s">
        <v>1253</v>
      </c>
      <c r="I395" s="129"/>
      <c r="J395" s="445" t="s">
        <v>646</v>
      </c>
      <c r="K395" s="271"/>
      <c r="L395" s="658"/>
      <c r="M395" s="658"/>
      <c r="N395" s="658"/>
      <c r="O395" s="406" t="s">
        <v>196</v>
      </c>
      <c r="P395" s="131" t="s">
        <v>118</v>
      </c>
      <c r="Q395" s="129" t="s">
        <v>187</v>
      </c>
      <c r="R395" s="431" t="s">
        <v>117</v>
      </c>
    </row>
    <row r="396" spans="2:18" x14ac:dyDescent="0.25">
      <c r="B396" s="366" t="s">
        <v>1254</v>
      </c>
      <c r="C396" s="690" t="s">
        <v>137</v>
      </c>
      <c r="D396" s="590"/>
      <c r="E396" s="159" t="s">
        <v>314</v>
      </c>
      <c r="F396" s="586"/>
      <c r="G396" s="646" t="s">
        <v>112</v>
      </c>
      <c r="H396" s="587" t="s">
        <v>1255</v>
      </c>
      <c r="I396" s="119"/>
      <c r="J396" s="527" t="s">
        <v>1111</v>
      </c>
      <c r="K396" s="359"/>
      <c r="L396" s="360"/>
      <c r="M396" s="360"/>
      <c r="N396" s="360"/>
      <c r="O396" s="343" t="s">
        <v>123</v>
      </c>
      <c r="P396" s="478" t="s">
        <v>118</v>
      </c>
      <c r="Q396" s="119"/>
      <c r="R396" s="635" t="s">
        <v>117</v>
      </c>
    </row>
    <row r="397" spans="2:18" ht="30" x14ac:dyDescent="0.25">
      <c r="B397" s="681" t="s">
        <v>1256</v>
      </c>
      <c r="C397" s="703"/>
      <c r="D397" s="306" t="s">
        <v>1257</v>
      </c>
      <c r="E397" s="80" t="s">
        <v>239</v>
      </c>
      <c r="F397" s="81" t="s">
        <v>239</v>
      </c>
      <c r="G397" s="82" t="s">
        <v>239</v>
      </c>
      <c r="H397" s="220" t="s">
        <v>1258</v>
      </c>
      <c r="I397" s="83" t="s">
        <v>239</v>
      </c>
      <c r="J397" s="84" t="s">
        <v>239</v>
      </c>
      <c r="K397" s="102" t="s">
        <v>239</v>
      </c>
      <c r="L397" s="86" t="s">
        <v>239</v>
      </c>
      <c r="M397" s="86" t="s">
        <v>239</v>
      </c>
      <c r="N397" s="86" t="s">
        <v>239</v>
      </c>
      <c r="O397" s="251"/>
      <c r="P397" s="88"/>
      <c r="Q397" s="83"/>
      <c r="R397" s="89"/>
    </row>
    <row r="398" spans="2:18" x14ac:dyDescent="0.25">
      <c r="B398" s="258" t="s">
        <v>1259</v>
      </c>
      <c r="C398" s="701"/>
      <c r="D398" s="198"/>
      <c r="E398" s="243" t="s">
        <v>108</v>
      </c>
      <c r="F398" s="268"/>
      <c r="G398" s="265" t="s">
        <v>112</v>
      </c>
      <c r="H398" s="196" t="s">
        <v>1260</v>
      </c>
      <c r="I398" s="15"/>
      <c r="J398" s="945" t="s">
        <v>1261</v>
      </c>
      <c r="K398" s="137"/>
      <c r="L398" s="107"/>
      <c r="M398" s="107"/>
      <c r="N398" s="107"/>
      <c r="O398" s="254" t="s">
        <v>128</v>
      </c>
      <c r="P398" s="844" t="s">
        <v>128</v>
      </c>
      <c r="Q398" s="847"/>
      <c r="R398" s="850"/>
    </row>
    <row r="399" spans="2:18" ht="15" customHeight="1" x14ac:dyDescent="0.25">
      <c r="B399" s="258" t="s">
        <v>1262</v>
      </c>
      <c r="C399" s="701"/>
      <c r="D399" s="198"/>
      <c r="E399" s="243" t="s">
        <v>497</v>
      </c>
      <c r="F399" s="268"/>
      <c r="G399" s="265" t="s">
        <v>241</v>
      </c>
      <c r="H399" s="196" t="s">
        <v>1263</v>
      </c>
      <c r="I399" s="98"/>
      <c r="J399" s="946"/>
      <c r="K399" s="227" t="s">
        <v>192</v>
      </c>
      <c r="L399" s="228" t="s">
        <v>193</v>
      </c>
      <c r="M399" s="488" t="s">
        <v>680</v>
      </c>
      <c r="N399" s="228" t="s">
        <v>228</v>
      </c>
      <c r="O399" s="254" t="s">
        <v>128</v>
      </c>
      <c r="P399" s="845"/>
      <c r="Q399" s="848"/>
      <c r="R399" s="851"/>
    </row>
    <row r="400" spans="2:18" ht="30" x14ac:dyDescent="0.25">
      <c r="B400" s="258" t="s">
        <v>1264</v>
      </c>
      <c r="C400" s="701"/>
      <c r="D400" s="198"/>
      <c r="E400" s="243" t="s">
        <v>189</v>
      </c>
      <c r="F400" s="268"/>
      <c r="G400" s="265" t="s">
        <v>189</v>
      </c>
      <c r="H400" s="196" t="s">
        <v>1265</v>
      </c>
      <c r="I400" s="14"/>
      <c r="J400" s="661" t="s">
        <v>122</v>
      </c>
      <c r="K400" s="227" t="s">
        <v>192</v>
      </c>
      <c r="L400" s="228" t="s">
        <v>504</v>
      </c>
      <c r="M400" s="488" t="s">
        <v>194</v>
      </c>
      <c r="N400" s="228" t="s">
        <v>195</v>
      </c>
      <c r="O400" s="254" t="s">
        <v>128</v>
      </c>
      <c r="P400" s="845"/>
      <c r="Q400" s="848"/>
      <c r="R400" s="851"/>
    </row>
    <row r="401" spans="2:18" x14ac:dyDescent="0.25">
      <c r="B401" s="258" t="s">
        <v>1266</v>
      </c>
      <c r="C401" s="701"/>
      <c r="D401" s="198"/>
      <c r="E401" s="243" t="s">
        <v>567</v>
      </c>
      <c r="F401" s="268"/>
      <c r="G401" s="265" t="s">
        <v>257</v>
      </c>
      <c r="H401" s="196" t="s">
        <v>1267</v>
      </c>
      <c r="I401" s="105"/>
      <c r="J401" s="945" t="s">
        <v>1261</v>
      </c>
      <c r="K401" s="227" t="s">
        <v>192</v>
      </c>
      <c r="L401" s="228" t="s">
        <v>504</v>
      </c>
      <c r="M401" s="488" t="s">
        <v>194</v>
      </c>
      <c r="N401" s="228" t="s">
        <v>195</v>
      </c>
      <c r="O401" s="254" t="s">
        <v>128</v>
      </c>
      <c r="P401" s="845"/>
      <c r="Q401" s="848"/>
      <c r="R401" s="851"/>
    </row>
    <row r="402" spans="2:18" x14ac:dyDescent="0.25">
      <c r="B402" s="258" t="s">
        <v>1268</v>
      </c>
      <c r="C402" s="719" t="s">
        <v>528</v>
      </c>
      <c r="D402" s="198"/>
      <c r="E402" s="243" t="s">
        <v>529</v>
      </c>
      <c r="F402" s="268"/>
      <c r="G402" s="771" t="str">
        <f>HYPERLINK("#APHPGrTaxiSurf","Code list")</f>
        <v>Code list</v>
      </c>
      <c r="H402" s="196" t="s">
        <v>1269</v>
      </c>
      <c r="I402" s="98"/>
      <c r="J402" s="946"/>
      <c r="K402" s="628"/>
      <c r="L402" s="620"/>
      <c r="M402" s="620"/>
      <c r="N402" s="620"/>
      <c r="O402" s="254" t="s">
        <v>128</v>
      </c>
      <c r="P402" s="845"/>
      <c r="Q402" s="848"/>
      <c r="R402" s="851"/>
    </row>
    <row r="403" spans="2:18" ht="30" x14ac:dyDescent="0.25">
      <c r="B403" s="258" t="s">
        <v>1270</v>
      </c>
      <c r="C403" s="701"/>
      <c r="D403" s="198"/>
      <c r="E403" s="243" t="s">
        <v>1271</v>
      </c>
      <c r="F403" s="268"/>
      <c r="G403" s="265" t="s">
        <v>517</v>
      </c>
      <c r="H403" s="196" t="s">
        <v>1272</v>
      </c>
      <c r="I403" s="14"/>
      <c r="J403" s="661" t="s">
        <v>128</v>
      </c>
      <c r="K403" s="227" t="s">
        <v>192</v>
      </c>
      <c r="L403" s="228" t="s">
        <v>193</v>
      </c>
      <c r="M403" s="488" t="s">
        <v>680</v>
      </c>
      <c r="N403" s="228" t="s">
        <v>195</v>
      </c>
      <c r="O403" s="254" t="s">
        <v>128</v>
      </c>
      <c r="P403" s="845"/>
      <c r="Q403" s="848"/>
      <c r="R403" s="851"/>
    </row>
    <row r="404" spans="2:18" x14ac:dyDescent="0.25">
      <c r="B404" s="258" t="s">
        <v>1273</v>
      </c>
      <c r="C404" s="701"/>
      <c r="D404" s="198"/>
      <c r="E404" s="243" t="s">
        <v>354</v>
      </c>
      <c r="F404" s="268"/>
      <c r="G404" s="265"/>
      <c r="H404" s="196"/>
      <c r="I404" s="14"/>
      <c r="J404" s="945" t="s">
        <v>1261</v>
      </c>
      <c r="K404" s="133"/>
      <c r="L404" s="17"/>
      <c r="M404" s="17"/>
      <c r="N404" s="17"/>
      <c r="O404" s="253"/>
      <c r="P404" s="845"/>
      <c r="Q404" s="848"/>
      <c r="R404" s="851"/>
    </row>
    <row r="405" spans="2:18" x14ac:dyDescent="0.25">
      <c r="B405" s="258" t="s">
        <v>1274</v>
      </c>
      <c r="C405" s="701"/>
      <c r="D405" s="198"/>
      <c r="E405" s="243"/>
      <c r="F405" s="268" t="s">
        <v>21</v>
      </c>
      <c r="G405" s="265" t="s">
        <v>112</v>
      </c>
      <c r="H405" s="196" t="s">
        <v>1275</v>
      </c>
      <c r="I405" s="105"/>
      <c r="J405" s="965"/>
      <c r="K405" s="137"/>
      <c r="L405" s="107"/>
      <c r="M405" s="107"/>
      <c r="N405" s="107"/>
      <c r="O405" s="254" t="s">
        <v>128</v>
      </c>
      <c r="P405" s="845"/>
      <c r="Q405" s="848"/>
      <c r="R405" s="851"/>
    </row>
    <row r="406" spans="2:18" ht="24" x14ac:dyDescent="0.25">
      <c r="B406" s="258" t="s">
        <v>1276</v>
      </c>
      <c r="C406" s="701"/>
      <c r="D406" s="198"/>
      <c r="E406" s="243"/>
      <c r="F406" s="268" t="s">
        <v>240</v>
      </c>
      <c r="G406" s="265" t="s">
        <v>241</v>
      </c>
      <c r="H406" s="196" t="s">
        <v>1277</v>
      </c>
      <c r="I406" s="98"/>
      <c r="J406" s="946"/>
      <c r="K406" s="628"/>
      <c r="L406" s="620"/>
      <c r="M406" s="620"/>
      <c r="N406" s="620"/>
      <c r="O406" s="254" t="s">
        <v>128</v>
      </c>
      <c r="P406" s="845"/>
      <c r="Q406" s="848"/>
      <c r="R406" s="851"/>
    </row>
    <row r="407" spans="2:18" ht="15" customHeight="1" x14ac:dyDescent="0.25">
      <c r="B407" s="258" t="s">
        <v>1278</v>
      </c>
      <c r="C407" s="701"/>
      <c r="D407" s="198"/>
      <c r="E407" s="243" t="s">
        <v>1039</v>
      </c>
      <c r="F407" s="268"/>
      <c r="G407" s="265"/>
      <c r="H407" s="196"/>
      <c r="I407" s="14"/>
      <c r="J407" s="853" t="s">
        <v>1261</v>
      </c>
      <c r="K407" s="133"/>
      <c r="L407" s="17"/>
      <c r="M407" s="17"/>
      <c r="N407" s="17"/>
      <c r="O407" s="253"/>
      <c r="P407" s="845"/>
      <c r="Q407" s="848"/>
      <c r="R407" s="851"/>
    </row>
    <row r="408" spans="2:18" x14ac:dyDescent="0.25">
      <c r="B408" s="258" t="s">
        <v>1279</v>
      </c>
      <c r="C408" s="701"/>
      <c r="D408" s="198"/>
      <c r="E408" s="243"/>
      <c r="F408" s="268" t="s">
        <v>21</v>
      </c>
      <c r="G408" s="265" t="s">
        <v>112</v>
      </c>
      <c r="H408" s="196" t="s">
        <v>1280</v>
      </c>
      <c r="I408" s="105"/>
      <c r="J408" s="854"/>
      <c r="K408" s="137"/>
      <c r="L408" s="107"/>
      <c r="M408" s="107"/>
      <c r="N408" s="107"/>
      <c r="O408" s="303" t="s">
        <v>128</v>
      </c>
      <c r="P408" s="845"/>
      <c r="Q408" s="848"/>
      <c r="R408" s="851"/>
    </row>
    <row r="409" spans="2:18" ht="15" customHeight="1" x14ac:dyDescent="0.25">
      <c r="B409" s="312" t="s">
        <v>1281</v>
      </c>
      <c r="C409" s="719" t="s">
        <v>137</v>
      </c>
      <c r="D409" s="200"/>
      <c r="E409" s="281"/>
      <c r="F409" s="564" t="s">
        <v>421</v>
      </c>
      <c r="G409" s="262" t="s">
        <v>324</v>
      </c>
      <c r="H409" s="410" t="s">
        <v>1282</v>
      </c>
      <c r="I409" s="63"/>
      <c r="J409" s="855"/>
      <c r="K409" s="326"/>
      <c r="L409" s="642"/>
      <c r="M409" s="642"/>
      <c r="N409" s="642"/>
      <c r="O409" s="511" t="s">
        <v>128</v>
      </c>
      <c r="P409" s="846"/>
      <c r="Q409" s="849"/>
      <c r="R409" s="852"/>
    </row>
    <row r="410" spans="2:18" ht="24" x14ac:dyDescent="0.25">
      <c r="B410" s="79" t="s">
        <v>1283</v>
      </c>
      <c r="C410" s="491"/>
      <c r="D410" s="461" t="s">
        <v>1284</v>
      </c>
      <c r="E410" s="80" t="s">
        <v>239</v>
      </c>
      <c r="F410" s="386" t="s">
        <v>239</v>
      </c>
      <c r="G410" s="82" t="s">
        <v>239</v>
      </c>
      <c r="H410" s="52" t="s">
        <v>1285</v>
      </c>
      <c r="I410" s="83" t="s">
        <v>239</v>
      </c>
      <c r="J410" s="84" t="s">
        <v>239</v>
      </c>
      <c r="K410" s="341" t="s">
        <v>239</v>
      </c>
      <c r="L410" s="76" t="s">
        <v>239</v>
      </c>
      <c r="M410" s="76" t="s">
        <v>239</v>
      </c>
      <c r="N410" s="76" t="s">
        <v>239</v>
      </c>
      <c r="O410" s="342"/>
      <c r="P410" s="88"/>
      <c r="Q410" s="83"/>
      <c r="R410" s="89"/>
    </row>
    <row r="411" spans="2:18" ht="60" x14ac:dyDescent="0.25">
      <c r="B411" s="121" t="s">
        <v>1286</v>
      </c>
      <c r="C411" s="699"/>
      <c r="D411" s="181"/>
      <c r="E411" s="122" t="s">
        <v>108</v>
      </c>
      <c r="F411" s="433"/>
      <c r="G411" s="123" t="s">
        <v>112</v>
      </c>
      <c r="H411" s="274" t="s">
        <v>1287</v>
      </c>
      <c r="I411" s="105"/>
      <c r="J411" s="602" t="s">
        <v>1288</v>
      </c>
      <c r="K411" s="137"/>
      <c r="L411" s="107"/>
      <c r="M411" s="107"/>
      <c r="N411" s="107"/>
      <c r="O411" s="412" t="s">
        <v>336</v>
      </c>
      <c r="P411" s="126" t="s">
        <v>118</v>
      </c>
      <c r="Q411" s="105" t="s">
        <v>187</v>
      </c>
      <c r="R411" s="127" t="s">
        <v>117</v>
      </c>
    </row>
    <row r="412" spans="2:18" ht="30" x14ac:dyDescent="0.25">
      <c r="B412" s="626" t="s">
        <v>1289</v>
      </c>
      <c r="C412" s="698"/>
      <c r="D412" s="413"/>
      <c r="E412" s="96" t="s">
        <v>497</v>
      </c>
      <c r="F412" s="596"/>
      <c r="G412" s="604" t="s">
        <v>241</v>
      </c>
      <c r="H412" s="108" t="s">
        <v>1290</v>
      </c>
      <c r="I412" s="98"/>
      <c r="J412" s="603" t="s">
        <v>1261</v>
      </c>
      <c r="K412" s="628" t="s">
        <v>192</v>
      </c>
      <c r="L412" s="620" t="s">
        <v>193</v>
      </c>
      <c r="M412" s="17" t="s">
        <v>680</v>
      </c>
      <c r="N412" s="620" t="s">
        <v>228</v>
      </c>
      <c r="O412" s="278" t="s">
        <v>196</v>
      </c>
      <c r="P412" s="100" t="s">
        <v>118</v>
      </c>
      <c r="Q412" s="98" t="s">
        <v>187</v>
      </c>
      <c r="R412" s="110" t="s">
        <v>117</v>
      </c>
    </row>
    <row r="413" spans="2:18" x14ac:dyDescent="0.25">
      <c r="B413" s="54" t="s">
        <v>1291</v>
      </c>
      <c r="C413" s="695"/>
      <c r="D413" s="180"/>
      <c r="E413" s="10" t="s">
        <v>189</v>
      </c>
      <c r="F413" s="101"/>
      <c r="G413" s="12" t="s">
        <v>189</v>
      </c>
      <c r="H413" s="108" t="s">
        <v>1292</v>
      </c>
      <c r="I413" s="14"/>
      <c r="J413" s="15" t="s">
        <v>122</v>
      </c>
      <c r="K413" s="133" t="s">
        <v>192</v>
      </c>
      <c r="L413" s="17" t="s">
        <v>504</v>
      </c>
      <c r="M413" s="459" t="s">
        <v>194</v>
      </c>
      <c r="N413" s="17" t="s">
        <v>195</v>
      </c>
      <c r="O413" s="253" t="s">
        <v>196</v>
      </c>
      <c r="P413" s="19" t="s">
        <v>118</v>
      </c>
      <c r="Q413" s="14" t="s">
        <v>187</v>
      </c>
      <c r="R413" s="55" t="s">
        <v>117</v>
      </c>
    </row>
    <row r="414" spans="2:18" x14ac:dyDescent="0.25">
      <c r="B414" s="121" t="s">
        <v>1293</v>
      </c>
      <c r="C414" s="699"/>
      <c r="D414" s="181"/>
      <c r="E414" s="122" t="s">
        <v>567</v>
      </c>
      <c r="F414" s="433"/>
      <c r="G414" s="123" t="s">
        <v>257</v>
      </c>
      <c r="H414" s="274" t="s">
        <v>1294</v>
      </c>
      <c r="I414" s="105"/>
      <c r="J414" s="958" t="s">
        <v>1120</v>
      </c>
      <c r="K414" s="137" t="s">
        <v>192</v>
      </c>
      <c r="L414" s="107" t="s">
        <v>504</v>
      </c>
      <c r="M414" s="107" t="s">
        <v>194</v>
      </c>
      <c r="N414" s="107" t="s">
        <v>195</v>
      </c>
      <c r="O414" s="277" t="s">
        <v>196</v>
      </c>
      <c r="P414" s="126" t="s">
        <v>118</v>
      </c>
      <c r="Q414" s="105" t="s">
        <v>187</v>
      </c>
      <c r="R414" s="127" t="s">
        <v>117</v>
      </c>
    </row>
    <row r="415" spans="2:18" ht="30" x14ac:dyDescent="0.25">
      <c r="B415" s="626" t="s">
        <v>1295</v>
      </c>
      <c r="C415" s="721" t="s">
        <v>528</v>
      </c>
      <c r="D415" s="413"/>
      <c r="E415" s="96" t="s">
        <v>529</v>
      </c>
      <c r="F415" s="596"/>
      <c r="G415" s="773" t="str">
        <f>HYPERLINK("#APHPAirTaxiSurf","Code list")</f>
        <v>Code list</v>
      </c>
      <c r="H415" s="108" t="s">
        <v>1296</v>
      </c>
      <c r="I415" s="98"/>
      <c r="J415" s="959"/>
      <c r="K415" s="628"/>
      <c r="L415" s="620"/>
      <c r="M415" s="620"/>
      <c r="N415" s="620"/>
      <c r="O415" s="286" t="s">
        <v>336</v>
      </c>
      <c r="P415" s="100" t="s">
        <v>118</v>
      </c>
      <c r="Q415" s="98" t="s">
        <v>187</v>
      </c>
      <c r="R415" s="110" t="s">
        <v>117</v>
      </c>
    </row>
    <row r="416" spans="2:18" x14ac:dyDescent="0.25">
      <c r="B416" s="54" t="s">
        <v>1297</v>
      </c>
      <c r="C416" s="695"/>
      <c r="D416" s="180"/>
      <c r="E416" s="10" t="s">
        <v>354</v>
      </c>
      <c r="F416" s="101"/>
      <c r="G416" s="12"/>
      <c r="H416" s="108"/>
      <c r="I416" s="14"/>
      <c r="J416" s="15"/>
      <c r="K416" s="133"/>
      <c r="L416" s="17"/>
      <c r="M416" s="17"/>
      <c r="N416" s="17"/>
      <c r="O416" s="253"/>
      <c r="P416" s="19"/>
      <c r="Q416" s="14"/>
      <c r="R416" s="55"/>
    </row>
    <row r="417" spans="2:18" ht="45" x14ac:dyDescent="0.25">
      <c r="B417" s="121" t="s">
        <v>1298</v>
      </c>
      <c r="C417" s="699"/>
      <c r="D417" s="181"/>
      <c r="E417" s="122"/>
      <c r="F417" s="433" t="s">
        <v>21</v>
      </c>
      <c r="G417" s="123" t="s">
        <v>112</v>
      </c>
      <c r="H417" s="274" t="s">
        <v>1299</v>
      </c>
      <c r="I417" s="105"/>
      <c r="J417" s="602" t="s">
        <v>1300</v>
      </c>
      <c r="K417" s="137"/>
      <c r="L417" s="107"/>
      <c r="M417" s="107"/>
      <c r="N417" s="107"/>
      <c r="O417" s="412" t="s">
        <v>123</v>
      </c>
      <c r="P417" s="126" t="s">
        <v>118</v>
      </c>
      <c r="Q417" s="105"/>
      <c r="R417" s="127" t="s">
        <v>117</v>
      </c>
    </row>
    <row r="418" spans="2:18" ht="30" x14ac:dyDescent="0.25">
      <c r="B418" s="626" t="s">
        <v>1301</v>
      </c>
      <c r="C418" s="698"/>
      <c r="D418" s="413"/>
      <c r="E418" s="96"/>
      <c r="F418" s="596" t="s">
        <v>240</v>
      </c>
      <c r="G418" s="604" t="s">
        <v>241</v>
      </c>
      <c r="H418" s="108" t="s">
        <v>1302</v>
      </c>
      <c r="I418" s="98"/>
      <c r="J418" s="603" t="s">
        <v>1261</v>
      </c>
      <c r="K418" s="627"/>
      <c r="L418" s="459"/>
      <c r="M418" s="459" t="s">
        <v>327</v>
      </c>
      <c r="N418" s="459"/>
      <c r="O418" s="278" t="s">
        <v>196</v>
      </c>
      <c r="P418" s="100" t="s">
        <v>118</v>
      </c>
      <c r="Q418" s="98" t="s">
        <v>187</v>
      </c>
      <c r="R418" s="110" t="s">
        <v>117</v>
      </c>
    </row>
    <row r="419" spans="2:18" x14ac:dyDescent="0.25">
      <c r="B419" s="54" t="s">
        <v>1303</v>
      </c>
      <c r="C419" s="695"/>
      <c r="D419" s="180"/>
      <c r="E419" s="10" t="s">
        <v>1039</v>
      </c>
      <c r="F419" s="101"/>
      <c r="G419" s="12"/>
      <c r="H419" s="108"/>
      <c r="I419" s="14"/>
      <c r="J419" s="15"/>
      <c r="K419" s="133"/>
      <c r="L419" s="17"/>
      <c r="M419" s="17"/>
      <c r="N419" s="17"/>
      <c r="O419" s="253"/>
      <c r="P419" s="126"/>
      <c r="Q419" s="105"/>
      <c r="R419" s="127"/>
    </row>
    <row r="420" spans="2:18" x14ac:dyDescent="0.25">
      <c r="B420" s="121" t="s">
        <v>1304</v>
      </c>
      <c r="C420" s="699"/>
      <c r="D420" s="181"/>
      <c r="E420" s="122"/>
      <c r="F420" s="457" t="s">
        <v>21</v>
      </c>
      <c r="G420" s="123" t="s">
        <v>112</v>
      </c>
      <c r="H420" s="273" t="s">
        <v>1305</v>
      </c>
      <c r="I420" s="105"/>
      <c r="J420" s="602" t="s">
        <v>596</v>
      </c>
      <c r="K420" s="137"/>
      <c r="L420" s="107"/>
      <c r="M420" s="107"/>
      <c r="N420" s="107"/>
      <c r="O420" s="412" t="s">
        <v>123</v>
      </c>
      <c r="P420" s="131" t="s">
        <v>118</v>
      </c>
      <c r="Q420" s="129"/>
      <c r="R420" s="431" t="s">
        <v>117</v>
      </c>
    </row>
    <row r="421" spans="2:18" ht="30" x14ac:dyDescent="0.25">
      <c r="B421" s="524" t="s">
        <v>1306</v>
      </c>
      <c r="C421" s="693" t="s">
        <v>137</v>
      </c>
      <c r="D421" s="581"/>
      <c r="E421" s="463"/>
      <c r="F421" s="608" t="s">
        <v>421</v>
      </c>
      <c r="G421" s="512" t="s">
        <v>324</v>
      </c>
      <c r="H421" s="421" t="s">
        <v>1307</v>
      </c>
      <c r="I421" s="138"/>
      <c r="J421" s="662" t="s">
        <v>1261</v>
      </c>
      <c r="K421" s="326"/>
      <c r="L421" s="642"/>
      <c r="M421" s="642"/>
      <c r="N421" s="642"/>
      <c r="O421" s="675" t="s">
        <v>196</v>
      </c>
      <c r="P421" s="458" t="s">
        <v>118</v>
      </c>
      <c r="Q421" s="138" t="s">
        <v>187</v>
      </c>
      <c r="R421" s="139" t="s">
        <v>117</v>
      </c>
    </row>
    <row r="422" spans="2:18" ht="36" x14ac:dyDescent="0.25">
      <c r="B422" s="722" t="s">
        <v>1308</v>
      </c>
      <c r="C422" s="708"/>
      <c r="D422" s="685" t="s">
        <v>1309</v>
      </c>
      <c r="E422" s="69" t="s">
        <v>239</v>
      </c>
      <c r="F422" s="70" t="s">
        <v>239</v>
      </c>
      <c r="G422" s="71" t="s">
        <v>239</v>
      </c>
      <c r="H422" s="726" t="s">
        <v>1310</v>
      </c>
      <c r="I422" s="73" t="s">
        <v>239</v>
      </c>
      <c r="J422" s="74" t="s">
        <v>239</v>
      </c>
      <c r="K422" s="341" t="s">
        <v>239</v>
      </c>
      <c r="L422" s="76" t="s">
        <v>239</v>
      </c>
      <c r="M422" s="76" t="s">
        <v>239</v>
      </c>
      <c r="N422" s="76" t="s">
        <v>239</v>
      </c>
      <c r="O422" s="342"/>
      <c r="P422" s="78"/>
      <c r="Q422" s="73"/>
      <c r="R422" s="146"/>
    </row>
    <row r="423" spans="2:18" x14ac:dyDescent="0.25">
      <c r="B423" s="258" t="s">
        <v>1311</v>
      </c>
      <c r="C423" s="701"/>
      <c r="D423" s="198"/>
      <c r="E423" s="243" t="s">
        <v>108</v>
      </c>
      <c r="F423" s="268"/>
      <c r="G423" s="265" t="s">
        <v>112</v>
      </c>
      <c r="H423" s="196" t="s">
        <v>1312</v>
      </c>
      <c r="I423" s="15"/>
      <c r="J423" s="960" t="s">
        <v>128</v>
      </c>
      <c r="K423" s="133"/>
      <c r="L423" s="17"/>
      <c r="M423" s="17"/>
      <c r="N423" s="17"/>
      <c r="O423" s="254" t="s">
        <v>128</v>
      </c>
      <c r="P423" s="884" t="s">
        <v>128</v>
      </c>
      <c r="Q423" s="847"/>
      <c r="R423" s="850"/>
    </row>
    <row r="424" spans="2:18" x14ac:dyDescent="0.25">
      <c r="B424" s="258" t="s">
        <v>1313</v>
      </c>
      <c r="C424" s="701"/>
      <c r="D424" s="198"/>
      <c r="E424" s="243" t="s">
        <v>421</v>
      </c>
      <c r="F424" s="268"/>
      <c r="G424" s="265" t="s">
        <v>517</v>
      </c>
      <c r="H424" s="196" t="s">
        <v>1314</v>
      </c>
      <c r="I424" s="15"/>
      <c r="J424" s="961"/>
      <c r="K424" s="133"/>
      <c r="L424" s="17"/>
      <c r="M424" s="17"/>
      <c r="N424" s="17"/>
      <c r="O424" s="254" t="s">
        <v>128</v>
      </c>
      <c r="P424" s="909"/>
      <c r="Q424" s="848"/>
      <c r="R424" s="851"/>
    </row>
    <row r="425" spans="2:18" x14ac:dyDescent="0.25">
      <c r="B425" s="280" t="s">
        <v>1315</v>
      </c>
      <c r="C425" s="705"/>
      <c r="D425" s="200"/>
      <c r="E425" s="281" t="s">
        <v>567</v>
      </c>
      <c r="F425" s="282"/>
      <c r="G425" s="283" t="s">
        <v>257</v>
      </c>
      <c r="H425" s="204" t="s">
        <v>1316</v>
      </c>
      <c r="I425" s="64"/>
      <c r="J425" s="962"/>
      <c r="K425" s="283" t="s">
        <v>192</v>
      </c>
      <c r="L425" s="284" t="s">
        <v>504</v>
      </c>
      <c r="M425" s="281"/>
      <c r="N425" s="284" t="s">
        <v>195</v>
      </c>
      <c r="O425" s="285" t="s">
        <v>128</v>
      </c>
      <c r="P425" s="885"/>
      <c r="Q425" s="849"/>
      <c r="R425" s="852"/>
    </row>
    <row r="426" spans="2:18" ht="24" x14ac:dyDescent="0.25">
      <c r="B426" s="145" t="s">
        <v>1317</v>
      </c>
      <c r="C426" s="694" t="s">
        <v>155</v>
      </c>
      <c r="D426" s="580" t="s">
        <v>1318</v>
      </c>
      <c r="E426" s="69" t="s">
        <v>239</v>
      </c>
      <c r="F426" s="70" t="s">
        <v>239</v>
      </c>
      <c r="G426" s="71" t="s">
        <v>239</v>
      </c>
      <c r="H426" s="72" t="s">
        <v>1319</v>
      </c>
      <c r="I426" s="73" t="s">
        <v>239</v>
      </c>
      <c r="J426" s="74" t="s">
        <v>239</v>
      </c>
      <c r="K426" s="75" t="s">
        <v>239</v>
      </c>
      <c r="L426" s="76" t="s">
        <v>239</v>
      </c>
      <c r="M426" s="76" t="s">
        <v>239</v>
      </c>
      <c r="N426" s="76" t="s">
        <v>239</v>
      </c>
      <c r="O426" s="77"/>
      <c r="P426" s="78"/>
      <c r="Q426" s="73"/>
      <c r="R426" s="146"/>
    </row>
    <row r="427" spans="2:18" x14ac:dyDescent="0.25">
      <c r="B427" s="121" t="s">
        <v>1320</v>
      </c>
      <c r="C427" s="699"/>
      <c r="D427" s="181"/>
      <c r="E427" s="122" t="s">
        <v>240</v>
      </c>
      <c r="F427" s="249"/>
      <c r="G427" s="123" t="s">
        <v>241</v>
      </c>
      <c r="H427" s="274" t="s">
        <v>1321</v>
      </c>
      <c r="I427" s="274" t="s">
        <v>1322</v>
      </c>
      <c r="J427" s="407" t="s">
        <v>1323</v>
      </c>
      <c r="K427" s="137" t="s">
        <v>244</v>
      </c>
      <c r="L427" s="107" t="s">
        <v>193</v>
      </c>
      <c r="M427" s="107" t="s">
        <v>680</v>
      </c>
      <c r="N427" s="107" t="s">
        <v>195</v>
      </c>
      <c r="O427" s="277" t="s">
        <v>196</v>
      </c>
      <c r="P427" s="131" t="s">
        <v>118</v>
      </c>
      <c r="Q427" s="129" t="s">
        <v>187</v>
      </c>
      <c r="R427" s="431" t="s">
        <v>117</v>
      </c>
    </row>
    <row r="428" spans="2:18" x14ac:dyDescent="0.25">
      <c r="B428" s="524" t="s">
        <v>1324</v>
      </c>
      <c r="C428" s="693" t="s">
        <v>137</v>
      </c>
      <c r="D428" s="591"/>
      <c r="E428" s="353" t="s">
        <v>314</v>
      </c>
      <c r="F428" s="357"/>
      <c r="G428" s="164" t="s">
        <v>112</v>
      </c>
      <c r="H428" s="355" t="s">
        <v>1325</v>
      </c>
      <c r="I428" s="138"/>
      <c r="J428" s="362" t="s">
        <v>1111</v>
      </c>
      <c r="K428" s="359"/>
      <c r="L428" s="360"/>
      <c r="M428" s="360"/>
      <c r="N428" s="360"/>
      <c r="O428" s="343" t="s">
        <v>123</v>
      </c>
      <c r="P428" s="100" t="s">
        <v>118</v>
      </c>
      <c r="Q428" s="98"/>
      <c r="R428" s="110" t="s">
        <v>117</v>
      </c>
    </row>
    <row r="429" spans="2:18" ht="24" x14ac:dyDescent="0.25">
      <c r="B429" s="681" t="s">
        <v>1326</v>
      </c>
      <c r="C429" s="703" t="s">
        <v>155</v>
      </c>
      <c r="D429" s="306" t="s">
        <v>1327</v>
      </c>
      <c r="E429" s="80" t="s">
        <v>239</v>
      </c>
      <c r="F429" s="81" t="s">
        <v>239</v>
      </c>
      <c r="G429" s="82" t="s">
        <v>239</v>
      </c>
      <c r="H429" s="220" t="s">
        <v>1328</v>
      </c>
      <c r="I429" s="83" t="s">
        <v>239</v>
      </c>
      <c r="J429" s="84" t="s">
        <v>239</v>
      </c>
      <c r="K429" s="102" t="s">
        <v>239</v>
      </c>
      <c r="L429" s="86" t="s">
        <v>239</v>
      </c>
      <c r="M429" s="86" t="s">
        <v>239</v>
      </c>
      <c r="N429" s="86" t="s">
        <v>239</v>
      </c>
      <c r="O429" s="251"/>
      <c r="P429" s="88"/>
      <c r="Q429" s="83"/>
      <c r="R429" s="89"/>
    </row>
    <row r="430" spans="2:18" x14ac:dyDescent="0.25">
      <c r="B430" s="258" t="s">
        <v>1329</v>
      </c>
      <c r="C430" s="701"/>
      <c r="D430" s="198"/>
      <c r="E430" s="243" t="s">
        <v>240</v>
      </c>
      <c r="F430" s="268"/>
      <c r="G430" s="265" t="s">
        <v>241</v>
      </c>
      <c r="H430" s="196" t="s">
        <v>1330</v>
      </c>
      <c r="I430" s="299" t="s">
        <v>1322</v>
      </c>
      <c r="J430" s="300" t="s">
        <v>1331</v>
      </c>
      <c r="K430" s="301"/>
      <c r="L430" s="302"/>
      <c r="M430" s="302"/>
      <c r="N430" s="302"/>
      <c r="O430" s="303" t="s">
        <v>128</v>
      </c>
      <c r="P430" s="884" t="s">
        <v>128</v>
      </c>
      <c r="Q430" s="847"/>
      <c r="R430" s="850"/>
    </row>
    <row r="431" spans="2:18" ht="60" x14ac:dyDescent="0.25">
      <c r="B431" s="316" t="s">
        <v>1332</v>
      </c>
      <c r="C431" s="709"/>
      <c r="D431" s="582"/>
      <c r="E431" s="317" t="s">
        <v>406</v>
      </c>
      <c r="F431" s="318"/>
      <c r="G431" s="319" t="s">
        <v>209</v>
      </c>
      <c r="H431" s="320" t="s">
        <v>1333</v>
      </c>
      <c r="I431" s="321"/>
      <c r="J431" s="453" t="s">
        <v>1334</v>
      </c>
      <c r="K431" s="631"/>
      <c r="L431" s="432"/>
      <c r="M431" s="432"/>
      <c r="N431" s="432"/>
      <c r="O431" s="409" t="s">
        <v>128</v>
      </c>
      <c r="P431" s="909"/>
      <c r="Q431" s="848"/>
      <c r="R431" s="851"/>
    </row>
    <row r="432" spans="2:18" x14ac:dyDescent="0.25">
      <c r="B432" s="584" t="s">
        <v>1335</v>
      </c>
      <c r="C432" s="719" t="s">
        <v>137</v>
      </c>
      <c r="D432" s="686"/>
      <c r="E432" s="230" t="s">
        <v>314</v>
      </c>
      <c r="F432" s="357"/>
      <c r="G432" s="262" t="s">
        <v>112</v>
      </c>
      <c r="H432" s="410" t="s">
        <v>1336</v>
      </c>
      <c r="I432" s="138"/>
      <c r="J432" s="408" t="s">
        <v>1111</v>
      </c>
      <c r="K432" s="351"/>
      <c r="L432" s="352"/>
      <c r="M432" s="352"/>
      <c r="N432" s="352"/>
      <c r="O432" s="285" t="s">
        <v>128</v>
      </c>
      <c r="P432" s="885"/>
      <c r="Q432" s="849"/>
      <c r="R432" s="852"/>
    </row>
    <row r="433" spans="2:18" ht="24" x14ac:dyDescent="0.25">
      <c r="B433" s="79" t="s">
        <v>1337</v>
      </c>
      <c r="C433" s="491" t="s">
        <v>155</v>
      </c>
      <c r="D433" s="461" t="s">
        <v>1338</v>
      </c>
      <c r="E433" s="80" t="s">
        <v>239</v>
      </c>
      <c r="F433" s="81" t="s">
        <v>239</v>
      </c>
      <c r="G433" s="82" t="s">
        <v>239</v>
      </c>
      <c r="H433" s="52" t="s">
        <v>1339</v>
      </c>
      <c r="I433" s="83" t="s">
        <v>239</v>
      </c>
      <c r="J433" s="84" t="s">
        <v>239</v>
      </c>
      <c r="K433" s="341" t="s">
        <v>239</v>
      </c>
      <c r="L433" s="76" t="s">
        <v>239</v>
      </c>
      <c r="M433" s="76" t="s">
        <v>239</v>
      </c>
      <c r="N433" s="76" t="s">
        <v>239</v>
      </c>
      <c r="O433" s="342"/>
      <c r="P433" s="88"/>
      <c r="Q433" s="83"/>
      <c r="R433" s="89"/>
    </row>
    <row r="434" spans="2:18" ht="22.5" customHeight="1" x14ac:dyDescent="0.25">
      <c r="B434" s="121" t="s">
        <v>1340</v>
      </c>
      <c r="C434" s="699"/>
      <c r="D434" s="181"/>
      <c r="E434" s="122" t="s">
        <v>349</v>
      </c>
      <c r="F434" s="249"/>
      <c r="G434" s="123" t="s">
        <v>241</v>
      </c>
      <c r="H434" s="274" t="s">
        <v>1341</v>
      </c>
      <c r="I434" s="105"/>
      <c r="J434" s="858" t="s">
        <v>1342</v>
      </c>
      <c r="K434" s="137"/>
      <c r="L434" s="107"/>
      <c r="M434" s="107" t="s">
        <v>327</v>
      </c>
      <c r="N434" s="107"/>
      <c r="O434" s="277" t="s">
        <v>196</v>
      </c>
      <c r="P434" s="131" t="s">
        <v>118</v>
      </c>
      <c r="Q434" s="98" t="s">
        <v>187</v>
      </c>
      <c r="R434" s="110" t="s">
        <v>117</v>
      </c>
    </row>
    <row r="435" spans="2:18" ht="22.5" customHeight="1" x14ac:dyDescent="0.25">
      <c r="B435" s="536" t="s">
        <v>1343</v>
      </c>
      <c r="C435" s="570"/>
      <c r="D435" s="347"/>
      <c r="E435" s="128" t="s">
        <v>189</v>
      </c>
      <c r="F435" s="143"/>
      <c r="G435" s="631" t="s">
        <v>189</v>
      </c>
      <c r="H435" s="274" t="s">
        <v>1344</v>
      </c>
      <c r="I435" s="129"/>
      <c r="J435" s="873"/>
      <c r="K435" s="368"/>
      <c r="L435" s="107"/>
      <c r="M435" s="107" t="s">
        <v>194</v>
      </c>
      <c r="N435" s="432"/>
      <c r="O435" s="538" t="s">
        <v>196</v>
      </c>
      <c r="P435" s="131" t="s">
        <v>118</v>
      </c>
      <c r="Q435" s="129" t="s">
        <v>187</v>
      </c>
      <c r="R435" s="431" t="s">
        <v>117</v>
      </c>
    </row>
    <row r="436" spans="2:18" x14ac:dyDescent="0.25">
      <c r="B436" s="524" t="s">
        <v>1345</v>
      </c>
      <c r="C436" s="693" t="s">
        <v>137</v>
      </c>
      <c r="D436" s="591"/>
      <c r="E436" s="353" t="s">
        <v>314</v>
      </c>
      <c r="F436" s="357"/>
      <c r="G436" s="646" t="s">
        <v>112</v>
      </c>
      <c r="H436" s="587" t="s">
        <v>1346</v>
      </c>
      <c r="I436" s="119"/>
      <c r="J436" s="527" t="s">
        <v>1111</v>
      </c>
      <c r="K436" s="359"/>
      <c r="L436" s="360"/>
      <c r="M436" s="360"/>
      <c r="N436" s="360"/>
      <c r="O436" s="343" t="s">
        <v>123</v>
      </c>
      <c r="P436" s="100" t="s">
        <v>118</v>
      </c>
      <c r="Q436" s="98"/>
      <c r="R436" s="110" t="s">
        <v>117</v>
      </c>
    </row>
    <row r="437" spans="2:18" ht="30" customHeight="1" x14ac:dyDescent="0.25">
      <c r="B437" s="79" t="s">
        <v>1347</v>
      </c>
      <c r="C437" s="491"/>
      <c r="D437" s="461" t="s">
        <v>1348</v>
      </c>
      <c r="E437" s="80" t="s">
        <v>239</v>
      </c>
      <c r="F437" s="103" t="s">
        <v>239</v>
      </c>
      <c r="G437" s="102" t="s">
        <v>239</v>
      </c>
      <c r="H437" s="52" t="s">
        <v>1349</v>
      </c>
      <c r="I437" s="83" t="s">
        <v>239</v>
      </c>
      <c r="J437" s="89" t="s">
        <v>239</v>
      </c>
      <c r="K437" s="82" t="s">
        <v>239</v>
      </c>
      <c r="L437" s="86" t="s">
        <v>239</v>
      </c>
      <c r="M437" s="86" t="s">
        <v>239</v>
      </c>
      <c r="N437" s="86" t="s">
        <v>239</v>
      </c>
      <c r="O437" s="251"/>
      <c r="P437" s="88"/>
      <c r="Q437" s="83"/>
      <c r="R437" s="89"/>
    </row>
    <row r="438" spans="2:18" ht="30" x14ac:dyDescent="0.25">
      <c r="B438" s="626" t="s">
        <v>1350</v>
      </c>
      <c r="C438" s="698"/>
      <c r="D438" s="413"/>
      <c r="E438" s="96" t="s">
        <v>61</v>
      </c>
      <c r="F438" s="327"/>
      <c r="G438" s="628" t="s">
        <v>112</v>
      </c>
      <c r="H438" s="108" t="s">
        <v>1351</v>
      </c>
      <c r="I438" s="98"/>
      <c r="J438" s="606" t="s">
        <v>1352</v>
      </c>
      <c r="K438" s="604"/>
      <c r="L438" s="620"/>
      <c r="M438" s="620"/>
      <c r="N438" s="620"/>
      <c r="O438" s="286" t="s">
        <v>336</v>
      </c>
      <c r="P438" s="100" t="s">
        <v>118</v>
      </c>
      <c r="Q438" s="98" t="s">
        <v>187</v>
      </c>
      <c r="R438" s="110" t="s">
        <v>117</v>
      </c>
    </row>
    <row r="439" spans="2:18" x14ac:dyDescent="0.25">
      <c r="B439" s="54" t="s">
        <v>1353</v>
      </c>
      <c r="C439" s="695"/>
      <c r="D439" s="180"/>
      <c r="E439" s="10" t="s">
        <v>1354</v>
      </c>
      <c r="F439" s="20"/>
      <c r="G439" s="133"/>
      <c r="H439" s="108"/>
      <c r="I439" s="14"/>
      <c r="J439" s="55"/>
      <c r="K439" s="12"/>
      <c r="L439" s="17"/>
      <c r="M439" s="17"/>
      <c r="N439" s="17"/>
      <c r="O439" s="253"/>
      <c r="P439" s="869" t="s">
        <v>118</v>
      </c>
      <c r="Q439" s="863" t="s">
        <v>187</v>
      </c>
      <c r="R439" s="866" t="s">
        <v>117</v>
      </c>
    </row>
    <row r="440" spans="2:18" ht="60" x14ac:dyDescent="0.25">
      <c r="B440" s="54" t="s">
        <v>1355</v>
      </c>
      <c r="C440" s="695"/>
      <c r="D440" s="180"/>
      <c r="E440" s="322"/>
      <c r="F440" s="332" t="s">
        <v>349</v>
      </c>
      <c r="G440" s="323" t="s">
        <v>241</v>
      </c>
      <c r="H440" s="108" t="s">
        <v>1356</v>
      </c>
      <c r="I440" s="329"/>
      <c r="J440" s="450" t="s">
        <v>1357</v>
      </c>
      <c r="K440" s="12" t="s">
        <v>244</v>
      </c>
      <c r="L440" s="17" t="s">
        <v>193</v>
      </c>
      <c r="M440" s="459" t="s">
        <v>680</v>
      </c>
      <c r="N440" s="17" t="s">
        <v>195</v>
      </c>
      <c r="O440" s="252" t="s">
        <v>196</v>
      </c>
      <c r="P440" s="870"/>
      <c r="Q440" s="864"/>
      <c r="R440" s="867"/>
    </row>
    <row r="441" spans="2:18" ht="36" customHeight="1" x14ac:dyDescent="0.2">
      <c r="B441" s="389" t="s">
        <v>1358</v>
      </c>
      <c r="C441" s="692" t="s">
        <v>137</v>
      </c>
      <c r="D441" s="180"/>
      <c r="E441" s="322"/>
      <c r="F441" s="269" t="s">
        <v>189</v>
      </c>
      <c r="G441" s="264" t="s">
        <v>189</v>
      </c>
      <c r="H441" s="259" t="s">
        <v>1359</v>
      </c>
      <c r="I441" s="19"/>
      <c r="J441" s="473" t="s">
        <v>1360</v>
      </c>
      <c r="K441" s="477" t="s">
        <v>192</v>
      </c>
      <c r="L441" s="459" t="s">
        <v>504</v>
      </c>
      <c r="M441" s="459" t="s">
        <v>194</v>
      </c>
      <c r="N441" s="459" t="s">
        <v>195</v>
      </c>
      <c r="O441" s="252" t="s">
        <v>196</v>
      </c>
      <c r="P441" s="870"/>
      <c r="Q441" s="864"/>
      <c r="R441" s="867"/>
    </row>
    <row r="442" spans="2:18" ht="36" x14ac:dyDescent="0.25">
      <c r="B442" s="54" t="s">
        <v>1361</v>
      </c>
      <c r="C442" s="690" t="s">
        <v>155</v>
      </c>
      <c r="D442" s="180"/>
      <c r="E442" s="10"/>
      <c r="F442" s="327" t="s">
        <v>1362</v>
      </c>
      <c r="G442" s="774" t="str">
        <f>HYPERLINK("#APStandAircraft","Code list")</f>
        <v>Code list</v>
      </c>
      <c r="H442" s="260" t="s">
        <v>1363</v>
      </c>
      <c r="I442" s="14"/>
      <c r="J442" s="655" t="s">
        <v>122</v>
      </c>
      <c r="K442" s="12"/>
      <c r="L442" s="17"/>
      <c r="M442" s="17"/>
      <c r="N442" s="17"/>
      <c r="O442" s="252" t="s">
        <v>196</v>
      </c>
      <c r="P442" s="874"/>
      <c r="Q442" s="865"/>
      <c r="R442" s="868"/>
    </row>
    <row r="443" spans="2:18" x14ac:dyDescent="0.25">
      <c r="B443" s="54" t="s">
        <v>1364</v>
      </c>
      <c r="C443" s="695"/>
      <c r="D443" s="180"/>
      <c r="E443" s="10" t="s">
        <v>1365</v>
      </c>
      <c r="F443" s="20"/>
      <c r="G443" s="627" t="s">
        <v>112</v>
      </c>
      <c r="H443" s="108" t="s">
        <v>1366</v>
      </c>
      <c r="I443" s="14"/>
      <c r="J443" s="55" t="s">
        <v>1183</v>
      </c>
      <c r="K443" s="12"/>
      <c r="L443" s="17"/>
      <c r="M443" s="17"/>
      <c r="N443" s="17"/>
      <c r="O443" s="253" t="s">
        <v>123</v>
      </c>
      <c r="P443" s="100" t="s">
        <v>118</v>
      </c>
      <c r="Q443" s="98"/>
      <c r="R443" s="110" t="s">
        <v>117</v>
      </c>
    </row>
    <row r="444" spans="2:18" x14ac:dyDescent="0.25">
      <c r="B444" s="887" t="s">
        <v>1367</v>
      </c>
      <c r="C444" s="699"/>
      <c r="D444" s="889"/>
      <c r="E444" s="891" t="s">
        <v>1368</v>
      </c>
      <c r="F444" s="893"/>
      <c r="G444" s="566" t="s">
        <v>112</v>
      </c>
      <c r="H444" s="895" t="s">
        <v>1369</v>
      </c>
      <c r="I444" s="875"/>
      <c r="J444" s="866" t="s">
        <v>1183</v>
      </c>
      <c r="K444" s="898"/>
      <c r="L444" s="875"/>
      <c r="M444" s="875"/>
      <c r="N444" s="875"/>
      <c r="O444" s="465" t="s">
        <v>123</v>
      </c>
      <c r="P444" s="869" t="s">
        <v>118</v>
      </c>
      <c r="Q444" s="863" t="s">
        <v>187</v>
      </c>
      <c r="R444" s="866" t="s">
        <v>117</v>
      </c>
    </row>
    <row r="445" spans="2:18" ht="45" customHeight="1" x14ac:dyDescent="0.25">
      <c r="B445" s="888"/>
      <c r="C445" s="690" t="s">
        <v>528</v>
      </c>
      <c r="D445" s="890"/>
      <c r="E445" s="892"/>
      <c r="F445" s="894"/>
      <c r="G445" s="775" t="str">
        <f>HYPERLINK("#APStandGuidance","Code list")</f>
        <v>Code list</v>
      </c>
      <c r="H445" s="896"/>
      <c r="I445" s="897"/>
      <c r="J445" s="868"/>
      <c r="K445" s="899"/>
      <c r="L445" s="876"/>
      <c r="M445" s="876"/>
      <c r="N445" s="876"/>
      <c r="O445" s="307" t="s">
        <v>196</v>
      </c>
      <c r="P445" s="874"/>
      <c r="Q445" s="865"/>
      <c r="R445" s="868"/>
    </row>
    <row r="446" spans="2:18" ht="60" x14ac:dyDescent="0.25">
      <c r="B446" s="148" t="s">
        <v>1370</v>
      </c>
      <c r="C446" s="567"/>
      <c r="D446" s="380"/>
      <c r="E446" s="149" t="s">
        <v>1371</v>
      </c>
      <c r="F446" s="144"/>
      <c r="G446" s="301" t="s">
        <v>324</v>
      </c>
      <c r="H446" s="274" t="s">
        <v>1372</v>
      </c>
      <c r="I446" s="150"/>
      <c r="J446" s="450" t="s">
        <v>1373</v>
      </c>
      <c r="K446" s="123"/>
      <c r="L446" s="107"/>
      <c r="M446" s="107" t="s">
        <v>327</v>
      </c>
      <c r="N446" s="107"/>
      <c r="O446" s="468" t="s">
        <v>196</v>
      </c>
      <c r="P446" s="100" t="s">
        <v>118</v>
      </c>
      <c r="Q446" s="98" t="s">
        <v>187</v>
      </c>
      <c r="R446" s="110" t="s">
        <v>117</v>
      </c>
    </row>
    <row r="447" spans="2:18" x14ac:dyDescent="0.25">
      <c r="B447" s="312" t="s">
        <v>1374</v>
      </c>
      <c r="C447" s="689"/>
      <c r="E447" s="313" t="s">
        <v>1375</v>
      </c>
      <c r="F447" s="314"/>
      <c r="G447" s="776" t="str">
        <f>HYPERLINK("#APStandJet","Code list")</f>
        <v>Code list</v>
      </c>
      <c r="H447" s="315" t="s">
        <v>1376</v>
      </c>
      <c r="I447" s="289"/>
      <c r="J447" s="955" t="s">
        <v>122</v>
      </c>
      <c r="K447" s="368"/>
      <c r="L447" s="432"/>
      <c r="M447" s="432"/>
      <c r="N447" s="432"/>
      <c r="O447" s="303" t="s">
        <v>128</v>
      </c>
      <c r="P447" s="187" t="s">
        <v>128</v>
      </c>
      <c r="Q447" s="188"/>
      <c r="R447" s="182"/>
    </row>
    <row r="448" spans="2:18" x14ac:dyDescent="0.25">
      <c r="B448" s="308" t="s">
        <v>1377</v>
      </c>
      <c r="C448" s="711"/>
      <c r="D448" s="563"/>
      <c r="E448" s="243" t="s">
        <v>1378</v>
      </c>
      <c r="F448" s="309"/>
      <c r="G448" s="777" t="str">
        <f>HYPERLINK("#APStandFuel","Code list")</f>
        <v>Code list</v>
      </c>
      <c r="H448" s="310" t="s">
        <v>1379</v>
      </c>
      <c r="I448" s="311"/>
      <c r="J448" s="956"/>
      <c r="K448" s="328"/>
      <c r="L448" s="302"/>
      <c r="M448" s="302"/>
      <c r="N448" s="302"/>
      <c r="O448" s="303" t="s">
        <v>128</v>
      </c>
      <c r="P448" s="187" t="s">
        <v>128</v>
      </c>
      <c r="Q448" s="188"/>
      <c r="R448" s="182"/>
    </row>
    <row r="449" spans="2:18" x14ac:dyDescent="0.25">
      <c r="B449" s="316" t="s">
        <v>1380</v>
      </c>
      <c r="C449" s="709"/>
      <c r="D449" s="582"/>
      <c r="E449" s="317" t="s">
        <v>1381</v>
      </c>
      <c r="F449" s="318"/>
      <c r="G449" s="774" t="str">
        <f>HYPERLINK("#APStandPower","Code list")</f>
        <v>Code list</v>
      </c>
      <c r="H449" s="320" t="s">
        <v>1382</v>
      </c>
      <c r="I449" s="321"/>
      <c r="J449" s="956"/>
      <c r="K449" s="328"/>
      <c r="L449" s="302"/>
      <c r="M449" s="302"/>
      <c r="N449" s="302"/>
      <c r="O449" s="303" t="s">
        <v>128</v>
      </c>
      <c r="P449" s="187" t="s">
        <v>128</v>
      </c>
      <c r="Q449" s="188"/>
      <c r="R449" s="182"/>
    </row>
    <row r="450" spans="2:18" x14ac:dyDescent="0.25">
      <c r="B450" s="316" t="s">
        <v>1383</v>
      </c>
      <c r="C450" s="709"/>
      <c r="D450" s="582"/>
      <c r="E450" s="317" t="s">
        <v>1384</v>
      </c>
      <c r="F450" s="318"/>
      <c r="G450" s="774" t="str">
        <f>HYPERLINK("#APStandTowing","Code list")</f>
        <v>Code list</v>
      </c>
      <c r="H450" s="320" t="s">
        <v>1385</v>
      </c>
      <c r="I450" s="321"/>
      <c r="J450" s="963"/>
      <c r="K450" s="328"/>
      <c r="L450" s="302"/>
      <c r="M450" s="302"/>
      <c r="N450" s="302"/>
      <c r="O450" s="303" t="s">
        <v>128</v>
      </c>
      <c r="P450" s="187" t="s">
        <v>128</v>
      </c>
      <c r="Q450" s="188"/>
      <c r="R450" s="182"/>
    </row>
    <row r="451" spans="2:18" x14ac:dyDescent="0.25">
      <c r="B451" s="316" t="s">
        <v>1386</v>
      </c>
      <c r="C451" s="709"/>
      <c r="D451" s="582"/>
      <c r="E451" s="317" t="s">
        <v>1387</v>
      </c>
      <c r="F451" s="318"/>
      <c r="G451" s="319" t="s">
        <v>112</v>
      </c>
      <c r="H451" s="320" t="s">
        <v>1388</v>
      </c>
      <c r="I451" s="321"/>
      <c r="J451" s="331" t="s">
        <v>128</v>
      </c>
      <c r="K451" s="123"/>
      <c r="L451" s="107"/>
      <c r="M451" s="107"/>
      <c r="N451" s="107"/>
      <c r="O451" s="303" t="s">
        <v>128</v>
      </c>
      <c r="P451" s="187" t="s">
        <v>128</v>
      </c>
      <c r="Q451" s="188"/>
      <c r="R451" s="182"/>
    </row>
    <row r="452" spans="2:18" x14ac:dyDescent="0.25">
      <c r="B452" s="626" t="s">
        <v>1389</v>
      </c>
      <c r="C452" s="690" t="s">
        <v>528</v>
      </c>
      <c r="D452" s="413"/>
      <c r="E452" s="96" t="s">
        <v>529</v>
      </c>
      <c r="F452" s="327"/>
      <c r="G452" s="775" t="str">
        <f>HYPERLINK("#APStandSurf","Code list")</f>
        <v>Code list</v>
      </c>
      <c r="H452" s="108" t="s">
        <v>1390</v>
      </c>
      <c r="I452" s="98"/>
      <c r="J452" s="964" t="s">
        <v>1373</v>
      </c>
      <c r="K452" s="604"/>
      <c r="L452" s="620"/>
      <c r="M452" s="620"/>
      <c r="N452" s="620"/>
      <c r="O452" s="286" t="s">
        <v>196</v>
      </c>
      <c r="P452" s="100" t="s">
        <v>118</v>
      </c>
      <c r="Q452" s="98" t="s">
        <v>187</v>
      </c>
      <c r="R452" s="110" t="s">
        <v>117</v>
      </c>
    </row>
    <row r="453" spans="2:18" x14ac:dyDescent="0.25">
      <c r="B453" s="54" t="s">
        <v>1391</v>
      </c>
      <c r="C453" s="695"/>
      <c r="D453" s="180"/>
      <c r="E453" s="10" t="s">
        <v>748</v>
      </c>
      <c r="F453" s="20"/>
      <c r="G453" s="133" t="s">
        <v>112</v>
      </c>
      <c r="H453" s="108" t="s">
        <v>1087</v>
      </c>
      <c r="I453" s="14"/>
      <c r="J453" s="901"/>
      <c r="K453" s="12"/>
      <c r="L453" s="17"/>
      <c r="M453" s="17"/>
      <c r="N453" s="17"/>
      <c r="O453" s="286" t="s">
        <v>196</v>
      </c>
      <c r="P453" s="100" t="s">
        <v>118</v>
      </c>
      <c r="Q453" s="98" t="s">
        <v>187</v>
      </c>
      <c r="R453" s="110" t="s">
        <v>117</v>
      </c>
    </row>
    <row r="454" spans="2:18" x14ac:dyDescent="0.25">
      <c r="B454" s="121" t="s">
        <v>1392</v>
      </c>
      <c r="C454" s="692" t="s">
        <v>171</v>
      </c>
      <c r="D454" s="181"/>
      <c r="E454" s="333" t="s">
        <v>533</v>
      </c>
      <c r="F454" s="142"/>
      <c r="G454" s="536"/>
      <c r="H454" s="274"/>
      <c r="I454" s="105"/>
      <c r="J454" s="901"/>
      <c r="K454" s="12"/>
      <c r="L454" s="17"/>
      <c r="M454" s="17"/>
      <c r="N454" s="17"/>
      <c r="O454" s="286"/>
      <c r="P454" s="860" t="s">
        <v>118</v>
      </c>
      <c r="Q454" s="863" t="s">
        <v>187</v>
      </c>
      <c r="R454" s="866" t="s">
        <v>117</v>
      </c>
    </row>
    <row r="455" spans="2:18" ht="30" customHeight="1" x14ac:dyDescent="0.25">
      <c r="B455" s="626" t="s">
        <v>1393</v>
      </c>
      <c r="C455" s="717" t="s">
        <v>1094</v>
      </c>
      <c r="D455" s="413"/>
      <c r="E455" s="96"/>
      <c r="F455" s="678" t="s">
        <v>536</v>
      </c>
      <c r="G455" s="325" t="s">
        <v>209</v>
      </c>
      <c r="H455" s="176" t="s">
        <v>1394</v>
      </c>
      <c r="I455" s="98"/>
      <c r="J455" s="901"/>
      <c r="K455" s="12"/>
      <c r="L455" s="17"/>
      <c r="M455" s="17"/>
      <c r="N455" s="17"/>
      <c r="O455" s="252" t="s">
        <v>336</v>
      </c>
      <c r="P455" s="861"/>
      <c r="Q455" s="864"/>
      <c r="R455" s="867"/>
    </row>
    <row r="456" spans="2:18" ht="30" x14ac:dyDescent="0.25">
      <c r="B456" s="389" t="s">
        <v>1395</v>
      </c>
      <c r="C456" s="692" t="s">
        <v>137</v>
      </c>
      <c r="D456" s="181"/>
      <c r="E456" s="122"/>
      <c r="F456" s="504" t="s">
        <v>539</v>
      </c>
      <c r="G456" s="808" t="str">
        <f>HYPERLINK("#APStandPav","Code list")</f>
        <v>Code list</v>
      </c>
      <c r="H456" s="176" t="s">
        <v>540</v>
      </c>
      <c r="I456" s="14"/>
      <c r="J456" s="901"/>
      <c r="K456" s="12"/>
      <c r="L456" s="17"/>
      <c r="M456" s="17"/>
      <c r="N456" s="17"/>
      <c r="O456" s="252" t="s">
        <v>336</v>
      </c>
      <c r="P456" s="861"/>
      <c r="Q456" s="864"/>
      <c r="R456" s="867"/>
    </row>
    <row r="457" spans="2:18" ht="30" x14ac:dyDescent="0.25">
      <c r="B457" s="389" t="s">
        <v>1396</v>
      </c>
      <c r="C457" s="692" t="s">
        <v>137</v>
      </c>
      <c r="D457" s="347"/>
      <c r="E457" s="128"/>
      <c r="F457" s="504" t="s">
        <v>542</v>
      </c>
      <c r="G457" s="770" t="str">
        <f>HYPERLINK("#APStandSubgrade","Code list")</f>
        <v>Code list</v>
      </c>
      <c r="H457" s="176" t="s">
        <v>1397</v>
      </c>
      <c r="I457" s="14"/>
      <c r="J457" s="901"/>
      <c r="K457" s="12"/>
      <c r="L457" s="17"/>
      <c r="M457" s="17"/>
      <c r="N457" s="17"/>
      <c r="O457" s="252" t="s">
        <v>336</v>
      </c>
      <c r="P457" s="861"/>
      <c r="Q457" s="864"/>
      <c r="R457" s="867"/>
    </row>
    <row r="458" spans="2:18" ht="30" x14ac:dyDescent="0.25">
      <c r="B458" s="389" t="s">
        <v>1398</v>
      </c>
      <c r="C458" s="692" t="s">
        <v>137</v>
      </c>
      <c r="D458" s="347"/>
      <c r="E458" s="128"/>
      <c r="F458" s="504" t="s">
        <v>546</v>
      </c>
      <c r="G458" s="770" t="str">
        <f>HYPERLINK("#APStandPress","Code list")</f>
        <v>Code list</v>
      </c>
      <c r="H458" s="176" t="s">
        <v>547</v>
      </c>
      <c r="I458" s="14"/>
      <c r="J458" s="901"/>
      <c r="K458" s="12"/>
      <c r="L458" s="17"/>
      <c r="M458" s="17"/>
      <c r="N458" s="17"/>
      <c r="O458" s="252" t="s">
        <v>336</v>
      </c>
      <c r="P458" s="861"/>
      <c r="Q458" s="864"/>
      <c r="R458" s="867"/>
    </row>
    <row r="459" spans="2:18" ht="30" x14ac:dyDescent="0.25">
      <c r="B459" s="389" t="s">
        <v>1399</v>
      </c>
      <c r="C459" s="692" t="s">
        <v>137</v>
      </c>
      <c r="D459" s="413"/>
      <c r="E459" s="128"/>
      <c r="F459" s="504" t="s">
        <v>549</v>
      </c>
      <c r="G459" s="810" t="str">
        <f>HYPERLINK("#APStandEval","Code list")</f>
        <v>Code list</v>
      </c>
      <c r="H459" s="176" t="s">
        <v>1400</v>
      </c>
      <c r="I459" s="14"/>
      <c r="J459" s="902"/>
      <c r="K459" s="12"/>
      <c r="L459" s="17"/>
      <c r="M459" s="17"/>
      <c r="N459" s="17"/>
      <c r="O459" s="252" t="s">
        <v>336</v>
      </c>
      <c r="P459" s="861"/>
      <c r="Q459" s="864"/>
      <c r="R459" s="867"/>
    </row>
    <row r="460" spans="2:18" ht="45" x14ac:dyDescent="0.25">
      <c r="B460" s="389" t="s">
        <v>1401</v>
      </c>
      <c r="C460" s="692" t="s">
        <v>137</v>
      </c>
      <c r="D460" s="413"/>
      <c r="E460" s="672"/>
      <c r="F460" s="356" t="s">
        <v>552</v>
      </c>
      <c r="G460" s="264" t="s">
        <v>209</v>
      </c>
      <c r="H460" s="856" t="s">
        <v>553</v>
      </c>
      <c r="I460" s="14"/>
      <c r="J460" s="858" t="s">
        <v>554</v>
      </c>
      <c r="K460" s="12"/>
      <c r="L460" s="17"/>
      <c r="M460" s="17" t="s">
        <v>555</v>
      </c>
      <c r="N460" s="17"/>
      <c r="O460" s="117" t="s">
        <v>336</v>
      </c>
      <c r="P460" s="861"/>
      <c r="Q460" s="864"/>
      <c r="R460" s="867"/>
    </row>
    <row r="461" spans="2:18" ht="45" x14ac:dyDescent="0.25">
      <c r="B461" s="389" t="s">
        <v>1402</v>
      </c>
      <c r="C461" s="692" t="s">
        <v>137</v>
      </c>
      <c r="D461" s="413"/>
      <c r="E461" s="288"/>
      <c r="F461" s="356" t="s">
        <v>557</v>
      </c>
      <c r="G461" s="264" t="s">
        <v>209</v>
      </c>
      <c r="H461" s="857"/>
      <c r="I461" s="14"/>
      <c r="J461" s="859"/>
      <c r="K461" s="12"/>
      <c r="L461" s="17"/>
      <c r="M461" s="17" t="s">
        <v>558</v>
      </c>
      <c r="N461" s="17"/>
      <c r="O461" s="117" t="s">
        <v>336</v>
      </c>
      <c r="P461" s="862"/>
      <c r="Q461" s="865"/>
      <c r="R461" s="868"/>
    </row>
    <row r="462" spans="2:18" ht="30" x14ac:dyDescent="0.25">
      <c r="B462" s="389" t="s">
        <v>1403</v>
      </c>
      <c r="C462" s="690" t="s">
        <v>137</v>
      </c>
      <c r="D462" s="180"/>
      <c r="E462" s="333" t="s">
        <v>1404</v>
      </c>
      <c r="F462" s="334"/>
      <c r="G462" s="809" t="str">
        <f>HYPERLINK("#APStandPush","Code list")</f>
        <v>Code list</v>
      </c>
      <c r="H462" s="259" t="s">
        <v>1405</v>
      </c>
      <c r="I462" s="14"/>
      <c r="J462" s="449" t="s">
        <v>1406</v>
      </c>
      <c r="K462" s="12"/>
      <c r="L462" s="17"/>
      <c r="M462" s="17"/>
      <c r="N462" s="17"/>
      <c r="O462" s="286" t="s">
        <v>196</v>
      </c>
      <c r="P462" s="100" t="s">
        <v>118</v>
      </c>
      <c r="Q462" s="98" t="s">
        <v>187</v>
      </c>
      <c r="R462" s="110" t="s">
        <v>117</v>
      </c>
    </row>
    <row r="463" spans="2:18" x14ac:dyDescent="0.25">
      <c r="B463" s="54" t="s">
        <v>1407</v>
      </c>
      <c r="C463" s="695"/>
      <c r="D463" s="180"/>
      <c r="E463" s="10" t="s">
        <v>1408</v>
      </c>
      <c r="F463" s="20"/>
      <c r="G463" s="133"/>
      <c r="H463" s="108"/>
      <c r="I463" s="14"/>
      <c r="J463" s="55"/>
      <c r="K463" s="12"/>
      <c r="L463" s="17"/>
      <c r="M463" s="17"/>
      <c r="N463" s="17"/>
      <c r="O463" s="253"/>
      <c r="P463" s="19"/>
      <c r="Q463" s="14"/>
      <c r="R463" s="55"/>
    </row>
    <row r="464" spans="2:18" ht="30" x14ac:dyDescent="0.25">
      <c r="B464" s="54" t="s">
        <v>1409</v>
      </c>
      <c r="C464" s="695"/>
      <c r="D464" s="180"/>
      <c r="E464" s="10"/>
      <c r="F464" s="20" t="s">
        <v>421</v>
      </c>
      <c r="G464" s="133" t="s">
        <v>517</v>
      </c>
      <c r="H464" s="108" t="s">
        <v>1410</v>
      </c>
      <c r="I464" s="14"/>
      <c r="J464" s="101" t="s">
        <v>1406</v>
      </c>
      <c r="K464" s="12" t="s">
        <v>192</v>
      </c>
      <c r="L464" s="17" t="s">
        <v>193</v>
      </c>
      <c r="M464" s="459" t="s">
        <v>680</v>
      </c>
      <c r="N464" s="17" t="s">
        <v>195</v>
      </c>
      <c r="O464" s="286" t="s">
        <v>196</v>
      </c>
      <c r="P464" s="100" t="s">
        <v>118</v>
      </c>
      <c r="Q464" s="98" t="s">
        <v>187</v>
      </c>
      <c r="R464" s="110" t="s">
        <v>117</v>
      </c>
    </row>
    <row r="465" spans="2:18" ht="30" x14ac:dyDescent="0.25">
      <c r="B465" s="316" t="s">
        <v>1411</v>
      </c>
      <c r="C465" s="709"/>
      <c r="D465" s="582"/>
      <c r="E465" s="317"/>
      <c r="F465" s="318" t="s">
        <v>189</v>
      </c>
      <c r="G465" s="319" t="s">
        <v>189</v>
      </c>
      <c r="H465" s="320" t="s">
        <v>1412</v>
      </c>
      <c r="I465" s="105"/>
      <c r="J465" s="331" t="s">
        <v>122</v>
      </c>
      <c r="K465" s="271" t="s">
        <v>192</v>
      </c>
      <c r="L465" s="228" t="s">
        <v>504</v>
      </c>
      <c r="M465" s="488" t="s">
        <v>194</v>
      </c>
      <c r="N465" s="228" t="s">
        <v>195</v>
      </c>
      <c r="O465" s="303" t="s">
        <v>128</v>
      </c>
      <c r="P465" s="187" t="s">
        <v>128</v>
      </c>
      <c r="Q465" s="188"/>
      <c r="R465" s="182"/>
    </row>
    <row r="466" spans="2:18" x14ac:dyDescent="0.25">
      <c r="B466" s="316" t="s">
        <v>1413</v>
      </c>
      <c r="C466" s="719" t="s">
        <v>528</v>
      </c>
      <c r="D466" s="582"/>
      <c r="E466" s="317"/>
      <c r="F466" s="318" t="s">
        <v>253</v>
      </c>
      <c r="G466" s="771" t="str">
        <f>HYPERLINK("#APStandGuideDir","Code list")</f>
        <v>Code list</v>
      </c>
      <c r="H466" s="320" t="s">
        <v>1414</v>
      </c>
      <c r="I466" s="321"/>
      <c r="J466" s="324" t="s">
        <v>128</v>
      </c>
      <c r="K466" s="246"/>
      <c r="L466" s="248"/>
      <c r="M466" s="248"/>
      <c r="N466" s="248"/>
      <c r="O466" s="303" t="s">
        <v>128</v>
      </c>
      <c r="P466" s="187" t="s">
        <v>128</v>
      </c>
      <c r="Q466" s="188"/>
      <c r="R466" s="182"/>
    </row>
    <row r="467" spans="2:18" x14ac:dyDescent="0.25">
      <c r="B467" s="279" t="s">
        <v>1415</v>
      </c>
      <c r="C467" s="570"/>
      <c r="D467" s="181"/>
      <c r="E467" s="122"/>
      <c r="F467" s="142" t="s">
        <v>1175</v>
      </c>
      <c r="G467" s="137" t="s">
        <v>209</v>
      </c>
      <c r="H467" s="108" t="s">
        <v>1416</v>
      </c>
      <c r="I467" s="105"/>
      <c r="J467" s="930" t="s">
        <v>1406</v>
      </c>
      <c r="K467" s="123"/>
      <c r="L467" s="107"/>
      <c r="M467" s="107"/>
      <c r="N467" s="107"/>
      <c r="O467" s="286" t="s">
        <v>196</v>
      </c>
      <c r="P467" s="100" t="s">
        <v>118</v>
      </c>
      <c r="Q467" s="98" t="s">
        <v>187</v>
      </c>
      <c r="R467" s="110" t="s">
        <v>117</v>
      </c>
    </row>
    <row r="468" spans="2:18" x14ac:dyDescent="0.25">
      <c r="B468" s="389" t="s">
        <v>1417</v>
      </c>
      <c r="C468" s="692" t="s">
        <v>137</v>
      </c>
      <c r="D468" s="181"/>
      <c r="E468" s="122"/>
      <c r="F468" s="269" t="s">
        <v>1418</v>
      </c>
      <c r="G468" s="264" t="s">
        <v>209</v>
      </c>
      <c r="H468" s="259" t="s">
        <v>1419</v>
      </c>
      <c r="I468" s="105"/>
      <c r="J468" s="877"/>
      <c r="K468" s="123"/>
      <c r="L468" s="107"/>
      <c r="M468" s="107"/>
      <c r="N468" s="107"/>
      <c r="O468" s="286" t="s">
        <v>196</v>
      </c>
      <c r="P468" s="100" t="s">
        <v>118</v>
      </c>
      <c r="Q468" s="98" t="s">
        <v>187</v>
      </c>
      <c r="R468" s="110" t="s">
        <v>117</v>
      </c>
    </row>
    <row r="469" spans="2:18" x14ac:dyDescent="0.25">
      <c r="B469" s="121" t="s">
        <v>1420</v>
      </c>
      <c r="C469" s="699"/>
      <c r="D469" s="181"/>
      <c r="E469" s="122"/>
      <c r="F469" s="142" t="s">
        <v>520</v>
      </c>
      <c r="G469" s="778" t="str">
        <f>HYPERLINK("#APStandGuideCol","Code list")</f>
        <v>Code list</v>
      </c>
      <c r="H469" s="108" t="s">
        <v>1421</v>
      </c>
      <c r="I469" s="105"/>
      <c r="J469" s="877"/>
      <c r="K469" s="123"/>
      <c r="L469" s="107"/>
      <c r="M469" s="107"/>
      <c r="N469" s="107"/>
      <c r="O469" s="286" t="s">
        <v>196</v>
      </c>
      <c r="P469" s="100" t="s">
        <v>118</v>
      </c>
      <c r="Q469" s="98" t="s">
        <v>187</v>
      </c>
      <c r="R469" s="110" t="s">
        <v>117</v>
      </c>
    </row>
    <row r="470" spans="2:18" x14ac:dyDescent="0.25">
      <c r="B470" s="118" t="s">
        <v>1422</v>
      </c>
      <c r="C470" s="648"/>
      <c r="D470" s="361"/>
      <c r="E470" s="288"/>
      <c r="F470" s="109" t="s">
        <v>523</v>
      </c>
      <c r="G470" s="779" t="str">
        <f>HYPERLINK("#APStandGuideStyle","Code list")</f>
        <v>Code list</v>
      </c>
      <c r="H470" s="267" t="s">
        <v>1423</v>
      </c>
      <c r="I470" s="138"/>
      <c r="J470" s="931"/>
      <c r="K470" s="153"/>
      <c r="L470" s="416"/>
      <c r="M470" s="416"/>
      <c r="N470" s="416"/>
      <c r="O470" s="286" t="s">
        <v>196</v>
      </c>
      <c r="P470" s="100" t="s">
        <v>118</v>
      </c>
      <c r="Q470" s="98" t="s">
        <v>187</v>
      </c>
      <c r="R470" s="110" t="s">
        <v>117</v>
      </c>
    </row>
    <row r="471" spans="2:18" ht="36" x14ac:dyDescent="0.25">
      <c r="B471" s="79" t="s">
        <v>1424</v>
      </c>
      <c r="C471" s="491"/>
      <c r="D471" s="461" t="s">
        <v>1425</v>
      </c>
      <c r="E471" s="80" t="s">
        <v>239</v>
      </c>
      <c r="F471" s="81" t="s">
        <v>239</v>
      </c>
      <c r="G471" s="71" t="s">
        <v>239</v>
      </c>
      <c r="H471" s="72" t="s">
        <v>1426</v>
      </c>
      <c r="I471" s="73" t="s">
        <v>239</v>
      </c>
      <c r="J471" s="74" t="s">
        <v>239</v>
      </c>
      <c r="K471" s="102" t="s">
        <v>239</v>
      </c>
      <c r="L471" s="86" t="s">
        <v>239</v>
      </c>
      <c r="M471" s="86" t="s">
        <v>239</v>
      </c>
      <c r="N471" s="86" t="s">
        <v>239</v>
      </c>
      <c r="O471" s="251"/>
      <c r="P471" s="88"/>
      <c r="Q471" s="83"/>
      <c r="R471" s="89"/>
    </row>
    <row r="472" spans="2:18" x14ac:dyDescent="0.25">
      <c r="B472" s="625" t="s">
        <v>1427</v>
      </c>
      <c r="C472" s="688"/>
      <c r="D472" s="462"/>
      <c r="E472" s="41" t="s">
        <v>61</v>
      </c>
      <c r="F472" s="42"/>
      <c r="G472" s="477" t="s">
        <v>112</v>
      </c>
      <c r="H472" s="108" t="s">
        <v>1428</v>
      </c>
      <c r="I472" s="43"/>
      <c r="J472" s="858" t="s">
        <v>1429</v>
      </c>
      <c r="K472" s="627"/>
      <c r="L472" s="459"/>
      <c r="M472" s="459"/>
      <c r="N472" s="459"/>
      <c r="O472" s="286" t="s">
        <v>196</v>
      </c>
      <c r="P472" s="869" t="s">
        <v>118</v>
      </c>
      <c r="Q472" s="863" t="s">
        <v>187</v>
      </c>
      <c r="R472" s="866" t="s">
        <v>117</v>
      </c>
    </row>
    <row r="473" spans="2:18" ht="24" x14ac:dyDescent="0.25">
      <c r="B473" s="632" t="s">
        <v>1430</v>
      </c>
      <c r="C473" s="569"/>
      <c r="D473" s="383"/>
      <c r="E473" s="296" t="s">
        <v>349</v>
      </c>
      <c r="F473" s="297"/>
      <c r="G473" s="633" t="s">
        <v>241</v>
      </c>
      <c r="H473" s="273" t="s">
        <v>1431</v>
      </c>
      <c r="I473" s="298"/>
      <c r="J473" s="931"/>
      <c r="K473" s="429" t="s">
        <v>192</v>
      </c>
      <c r="L473" s="640" t="s">
        <v>193</v>
      </c>
      <c r="M473" s="459" t="s">
        <v>680</v>
      </c>
      <c r="N473" s="640" t="s">
        <v>195</v>
      </c>
      <c r="O473" s="343" t="s">
        <v>196</v>
      </c>
      <c r="P473" s="906"/>
      <c r="Q473" s="907"/>
      <c r="R473" s="908"/>
    </row>
    <row r="474" spans="2:18" ht="48" customHeight="1" x14ac:dyDescent="0.25">
      <c r="B474" s="79" t="s">
        <v>1432</v>
      </c>
      <c r="C474" s="491"/>
      <c r="D474" s="461" t="s">
        <v>1433</v>
      </c>
      <c r="E474" s="80" t="s">
        <v>239</v>
      </c>
      <c r="F474" s="81" t="s">
        <v>239</v>
      </c>
      <c r="G474" s="82" t="s">
        <v>239</v>
      </c>
      <c r="H474" s="52" t="s">
        <v>1434</v>
      </c>
      <c r="I474" s="83" t="s">
        <v>239</v>
      </c>
      <c r="J474" s="84" t="s">
        <v>239</v>
      </c>
      <c r="K474" s="102" t="s">
        <v>239</v>
      </c>
      <c r="L474" s="86" t="s">
        <v>239</v>
      </c>
      <c r="M474" s="86" t="s">
        <v>239</v>
      </c>
      <c r="N474" s="86" t="s">
        <v>239</v>
      </c>
      <c r="O474" s="251"/>
      <c r="P474" s="88"/>
      <c r="Q474" s="83"/>
      <c r="R474" s="89"/>
    </row>
    <row r="475" spans="2:18" x14ac:dyDescent="0.25">
      <c r="B475" s="308" t="s">
        <v>1435</v>
      </c>
      <c r="C475" s="711"/>
      <c r="D475" s="563"/>
      <c r="E475" s="243" t="s">
        <v>414</v>
      </c>
      <c r="F475" s="309"/>
      <c r="G475" s="265" t="s">
        <v>112</v>
      </c>
      <c r="H475" s="345" t="s">
        <v>1436</v>
      </c>
      <c r="I475" s="344"/>
      <c r="J475" s="324" t="s">
        <v>128</v>
      </c>
      <c r="K475" s="631"/>
      <c r="L475" s="432"/>
      <c r="M475" s="432"/>
      <c r="N475" s="432"/>
      <c r="O475" s="303" t="s">
        <v>128</v>
      </c>
      <c r="P475" s="187" t="s">
        <v>128</v>
      </c>
      <c r="Q475" s="188"/>
      <c r="R475" s="182"/>
    </row>
    <row r="476" spans="2:18" ht="60" x14ac:dyDescent="0.25">
      <c r="B476" s="626" t="s">
        <v>1437</v>
      </c>
      <c r="C476" s="698"/>
      <c r="D476" s="413"/>
      <c r="E476" s="122" t="s">
        <v>421</v>
      </c>
      <c r="F476" s="97"/>
      <c r="G476" s="604" t="s">
        <v>324</v>
      </c>
      <c r="H476" s="108" t="s">
        <v>1438</v>
      </c>
      <c r="I476" s="98"/>
      <c r="J476" s="450" t="s">
        <v>1439</v>
      </c>
      <c r="K476" s="628" t="s">
        <v>244</v>
      </c>
      <c r="L476" s="620" t="s">
        <v>504</v>
      </c>
      <c r="M476" s="107" t="s">
        <v>680</v>
      </c>
      <c r="N476" s="620" t="s">
        <v>195</v>
      </c>
      <c r="O476" s="278" t="s">
        <v>196</v>
      </c>
      <c r="P476" s="100" t="s">
        <v>118</v>
      </c>
      <c r="Q476" s="98" t="s">
        <v>187</v>
      </c>
      <c r="R476" s="110" t="s">
        <v>117</v>
      </c>
    </row>
    <row r="477" spans="2:18" x14ac:dyDescent="0.25">
      <c r="B477" s="308" t="s">
        <v>1440</v>
      </c>
      <c r="C477" s="719" t="s">
        <v>528</v>
      </c>
      <c r="D477" s="563"/>
      <c r="E477" s="243" t="s">
        <v>529</v>
      </c>
      <c r="F477" s="309"/>
      <c r="G477" s="771" t="str">
        <f>HYPERLINK("#APDeiceSurf","Code list")</f>
        <v>Code list</v>
      </c>
      <c r="H477" s="345" t="s">
        <v>1441</v>
      </c>
      <c r="I477" s="344"/>
      <c r="J477" s="955" t="s">
        <v>128</v>
      </c>
      <c r="K477" s="631"/>
      <c r="L477" s="432"/>
      <c r="M477" s="432"/>
      <c r="N477" s="432"/>
      <c r="O477" s="303" t="s">
        <v>128</v>
      </c>
      <c r="P477" s="187" t="s">
        <v>128</v>
      </c>
      <c r="Q477" s="188"/>
      <c r="R477" s="182"/>
    </row>
    <row r="478" spans="2:18" ht="15" customHeight="1" x14ac:dyDescent="0.25">
      <c r="B478" s="308" t="s">
        <v>1442</v>
      </c>
      <c r="C478" s="711"/>
      <c r="D478" s="563"/>
      <c r="E478" s="243" t="s">
        <v>1443</v>
      </c>
      <c r="F478" s="309"/>
      <c r="G478" s="265" t="s">
        <v>112</v>
      </c>
      <c r="H478" s="345" t="s">
        <v>1444</v>
      </c>
      <c r="I478" s="344"/>
      <c r="J478" s="956"/>
      <c r="K478" s="631"/>
      <c r="L478" s="432"/>
      <c r="M478" s="432"/>
      <c r="N478" s="432"/>
      <c r="O478" s="303" t="s">
        <v>128</v>
      </c>
      <c r="P478" s="187" t="s">
        <v>128</v>
      </c>
      <c r="Q478" s="188"/>
      <c r="R478" s="182"/>
    </row>
    <row r="479" spans="2:18" x14ac:dyDescent="0.25">
      <c r="B479" s="308" t="s">
        <v>1445</v>
      </c>
      <c r="C479" s="711"/>
      <c r="D479" s="563"/>
      <c r="E479" s="243" t="s">
        <v>748</v>
      </c>
      <c r="F479" s="309"/>
      <c r="G479" s="265" t="s">
        <v>112</v>
      </c>
      <c r="H479" s="345" t="s">
        <v>1087</v>
      </c>
      <c r="I479" s="344"/>
      <c r="J479" s="957"/>
      <c r="K479" s="326"/>
      <c r="L479" s="642"/>
      <c r="M479" s="642"/>
      <c r="N479" s="642"/>
      <c r="O479" s="285" t="s">
        <v>128</v>
      </c>
      <c r="P479" s="208" t="s">
        <v>128</v>
      </c>
      <c r="Q479" s="209"/>
      <c r="R479" s="205"/>
    </row>
    <row r="480" spans="2:18" ht="36" customHeight="1" x14ac:dyDescent="0.25">
      <c r="B480" s="79" t="s">
        <v>1446</v>
      </c>
      <c r="C480" s="491" t="s">
        <v>155</v>
      </c>
      <c r="D480" s="336" t="s">
        <v>1447</v>
      </c>
      <c r="E480" s="337"/>
      <c r="F480" s="338"/>
      <c r="G480" s="339"/>
      <c r="H480" s="52" t="s">
        <v>1448</v>
      </c>
      <c r="I480" s="340"/>
      <c r="J480" s="346" t="s">
        <v>1449</v>
      </c>
      <c r="K480" s="291"/>
      <c r="L480" s="292"/>
      <c r="M480" s="292"/>
      <c r="N480" s="292"/>
      <c r="O480" s="293"/>
      <c r="P480" s="294"/>
      <c r="Q480" s="290"/>
      <c r="R480" s="295"/>
    </row>
    <row r="481" spans="2:18" x14ac:dyDescent="0.25">
      <c r="B481" s="121" t="s">
        <v>1450</v>
      </c>
      <c r="C481" s="699"/>
      <c r="D481" s="181"/>
      <c r="E481" s="122" t="s">
        <v>1451</v>
      </c>
      <c r="F481" s="249"/>
      <c r="G481" s="123" t="s">
        <v>112</v>
      </c>
      <c r="H481" s="108" t="s">
        <v>1452</v>
      </c>
      <c r="I481" s="105"/>
      <c r="J481" s="250" t="s">
        <v>1453</v>
      </c>
      <c r="K481" s="137"/>
      <c r="L481" s="107"/>
      <c r="M481" s="107"/>
      <c r="N481" s="107"/>
      <c r="O481" s="277" t="s">
        <v>123</v>
      </c>
      <c r="P481" s="126" t="s">
        <v>220</v>
      </c>
      <c r="Q481" s="105" t="s">
        <v>295</v>
      </c>
      <c r="R481" s="127"/>
    </row>
    <row r="482" spans="2:18" x14ac:dyDescent="0.25">
      <c r="B482" s="626" t="s">
        <v>1454</v>
      </c>
      <c r="C482" s="698"/>
      <c r="D482" s="413"/>
      <c r="E482" s="96" t="s">
        <v>1455</v>
      </c>
      <c r="F482" s="97"/>
      <c r="G482" s="604" t="s">
        <v>112</v>
      </c>
      <c r="H482" s="108" t="s">
        <v>1456</v>
      </c>
      <c r="I482" s="98"/>
      <c r="J482" s="99" t="s">
        <v>1457</v>
      </c>
      <c r="K482" s="628"/>
      <c r="L482" s="620"/>
      <c r="M482" s="620"/>
      <c r="N482" s="620"/>
      <c r="O482" s="278" t="s">
        <v>123</v>
      </c>
      <c r="P482" s="126" t="s">
        <v>220</v>
      </c>
      <c r="Q482" s="105" t="s">
        <v>295</v>
      </c>
      <c r="R482" s="110"/>
    </row>
    <row r="483" spans="2:18" x14ac:dyDescent="0.25">
      <c r="B483" s="54" t="s">
        <v>1458</v>
      </c>
      <c r="C483" s="692" t="s">
        <v>528</v>
      </c>
      <c r="D483" s="180"/>
      <c r="E483" s="10" t="s">
        <v>1459</v>
      </c>
      <c r="F483" s="11"/>
      <c r="G483" s="275" t="s">
        <v>209</v>
      </c>
      <c r="H483" s="108" t="s">
        <v>1460</v>
      </c>
      <c r="I483" s="14"/>
      <c r="J483" s="15" t="s">
        <v>1461</v>
      </c>
      <c r="K483" s="133"/>
      <c r="L483" s="17"/>
      <c r="M483" s="17"/>
      <c r="N483" s="17"/>
      <c r="O483" s="253" t="s">
        <v>123</v>
      </c>
      <c r="P483" s="126" t="s">
        <v>220</v>
      </c>
      <c r="Q483" s="105" t="s">
        <v>295</v>
      </c>
      <c r="R483" s="55"/>
    </row>
    <row r="484" spans="2:18" ht="15" customHeight="1" x14ac:dyDescent="0.25">
      <c r="B484" s="389" t="s">
        <v>1462</v>
      </c>
      <c r="C484" s="690" t="s">
        <v>137</v>
      </c>
      <c r="D484" s="462"/>
      <c r="E484" s="333" t="s">
        <v>1463</v>
      </c>
      <c r="F484" s="334"/>
      <c r="G484" s="264" t="s">
        <v>209</v>
      </c>
      <c r="H484" s="259" t="s">
        <v>1464</v>
      </c>
      <c r="I484" s="259" t="s">
        <v>1465</v>
      </c>
      <c r="J484" s="287" t="s">
        <v>1466</v>
      </c>
      <c r="K484" s="627"/>
      <c r="L484" s="459"/>
      <c r="M484" s="459"/>
      <c r="N484" s="459"/>
      <c r="O484" s="465" t="s">
        <v>123</v>
      </c>
      <c r="P484" s="126" t="s">
        <v>220</v>
      </c>
      <c r="Q484" s="105" t="s">
        <v>295</v>
      </c>
      <c r="R484" s="460"/>
    </row>
    <row r="485" spans="2:18" x14ac:dyDescent="0.25">
      <c r="B485" s="121" t="s">
        <v>1467</v>
      </c>
      <c r="C485" s="699"/>
      <c r="D485" s="181"/>
      <c r="E485" s="122" t="s">
        <v>1468</v>
      </c>
      <c r="F485" s="249"/>
      <c r="G485" s="123" t="s">
        <v>112</v>
      </c>
      <c r="H485" s="108" t="s">
        <v>1469</v>
      </c>
      <c r="I485" s="108" t="s">
        <v>1470</v>
      </c>
      <c r="J485" s="250" t="s">
        <v>1471</v>
      </c>
      <c r="K485" s="137"/>
      <c r="L485" s="107"/>
      <c r="M485" s="107"/>
      <c r="N485" s="107"/>
      <c r="O485" s="277" t="s">
        <v>123</v>
      </c>
      <c r="P485" s="126" t="s">
        <v>220</v>
      </c>
      <c r="Q485" s="105" t="s">
        <v>295</v>
      </c>
      <c r="R485" s="127"/>
    </row>
    <row r="486" spans="2:18" x14ac:dyDescent="0.25">
      <c r="B486" s="626" t="s">
        <v>1472</v>
      </c>
      <c r="C486" s="698"/>
      <c r="D486" s="413"/>
      <c r="E486" s="96" t="s">
        <v>381</v>
      </c>
      <c r="F486" s="97"/>
      <c r="G486" s="604" t="s">
        <v>268</v>
      </c>
      <c r="H486" s="108" t="s">
        <v>1473</v>
      </c>
      <c r="I486" s="98"/>
      <c r="J486" s="99" t="s">
        <v>1474</v>
      </c>
      <c r="K486" s="628"/>
      <c r="L486" s="620"/>
      <c r="M486" s="620"/>
      <c r="N486" s="620"/>
      <c r="O486" s="278" t="s">
        <v>123</v>
      </c>
      <c r="P486" s="126" t="s">
        <v>220</v>
      </c>
      <c r="Q486" s="105" t="s">
        <v>295</v>
      </c>
      <c r="R486" s="110"/>
    </row>
    <row r="487" spans="2:18" ht="30" x14ac:dyDescent="0.25">
      <c r="B487" s="389" t="s">
        <v>1475</v>
      </c>
      <c r="C487" s="692" t="s">
        <v>137</v>
      </c>
      <c r="D487" s="361"/>
      <c r="E487" s="333" t="s">
        <v>349</v>
      </c>
      <c r="F487" s="109"/>
      <c r="G487" s="264" t="s">
        <v>241</v>
      </c>
      <c r="H487" s="260" t="s">
        <v>1476</v>
      </c>
      <c r="I487" s="119"/>
      <c r="J487" s="327" t="s">
        <v>1477</v>
      </c>
      <c r="K487" s="630"/>
      <c r="L487" s="416"/>
      <c r="M487" s="416"/>
      <c r="N487" s="416"/>
      <c r="O487" s="278" t="s">
        <v>1478</v>
      </c>
      <c r="P487" s="44" t="s">
        <v>1479</v>
      </c>
      <c r="Q487" s="43"/>
      <c r="R487" s="635"/>
    </row>
    <row r="488" spans="2:18" x14ac:dyDescent="0.25">
      <c r="B488" s="394" t="s">
        <v>1480</v>
      </c>
      <c r="C488" s="690" t="s">
        <v>137</v>
      </c>
      <c r="D488" s="462"/>
      <c r="E488" s="237" t="s">
        <v>314</v>
      </c>
      <c r="F488" s="350"/>
      <c r="G488" s="645" t="s">
        <v>112</v>
      </c>
      <c r="H488" s="240" t="s">
        <v>1481</v>
      </c>
      <c r="I488" s="43"/>
      <c r="J488" s="289" t="s">
        <v>1482</v>
      </c>
      <c r="K488" s="627"/>
      <c r="L488" s="459"/>
      <c r="M488" s="459"/>
      <c r="N488" s="459"/>
      <c r="O488" s="528" t="s">
        <v>123</v>
      </c>
      <c r="P488" s="44" t="s">
        <v>220</v>
      </c>
      <c r="Q488" s="43" t="s">
        <v>295</v>
      </c>
      <c r="R488" s="460"/>
    </row>
    <row r="489" spans="2:18" ht="30" x14ac:dyDescent="0.25">
      <c r="B489" s="79" t="s">
        <v>1483</v>
      </c>
      <c r="C489" s="491" t="s">
        <v>137</v>
      </c>
      <c r="D489" s="461" t="s">
        <v>1484</v>
      </c>
      <c r="E489" s="80" t="s">
        <v>239</v>
      </c>
      <c r="F489" s="386" t="s">
        <v>239</v>
      </c>
      <c r="G489" s="82" t="s">
        <v>239</v>
      </c>
      <c r="H489" s="52" t="s">
        <v>1485</v>
      </c>
      <c r="I489" s="83" t="s">
        <v>239</v>
      </c>
      <c r="J489" s="399" t="s">
        <v>1486</v>
      </c>
      <c r="K489" s="102" t="s">
        <v>239</v>
      </c>
      <c r="L489" s="86" t="s">
        <v>239</v>
      </c>
      <c r="M489" s="86" t="s">
        <v>239</v>
      </c>
      <c r="N489" s="86" t="s">
        <v>239</v>
      </c>
      <c r="O489" s="305"/>
      <c r="P489" s="304"/>
      <c r="Q489" s="83"/>
      <c r="R489" s="89"/>
    </row>
    <row r="490" spans="2:18" ht="30" x14ac:dyDescent="0.25">
      <c r="B490" s="366" t="s">
        <v>1487</v>
      </c>
      <c r="C490" s="690" t="s">
        <v>137</v>
      </c>
      <c r="D490" s="361"/>
      <c r="E490" s="385" t="s">
        <v>1488</v>
      </c>
      <c r="F490" s="616"/>
      <c r="G490" s="330" t="s">
        <v>112</v>
      </c>
      <c r="H490" s="384" t="s">
        <v>1489</v>
      </c>
      <c r="I490" s="119"/>
      <c r="J490" s="289" t="s">
        <v>1490</v>
      </c>
      <c r="K490" s="630"/>
      <c r="L490" s="416"/>
      <c r="M490" s="416"/>
      <c r="N490" s="416"/>
      <c r="O490" s="358" t="s">
        <v>123</v>
      </c>
      <c r="P490" s="869" t="s">
        <v>118</v>
      </c>
      <c r="Q490" s="863"/>
      <c r="R490" s="866" t="s">
        <v>117</v>
      </c>
    </row>
    <row r="491" spans="2:18" x14ac:dyDescent="0.25">
      <c r="B491" s="389" t="s">
        <v>1491</v>
      </c>
      <c r="C491" s="691" t="s">
        <v>137</v>
      </c>
      <c r="D491" s="380"/>
      <c r="E491" s="391" t="s">
        <v>1492</v>
      </c>
      <c r="F491" s="392"/>
      <c r="G491" s="161" t="s">
        <v>112</v>
      </c>
      <c r="H491" s="393" t="s">
        <v>1493</v>
      </c>
      <c r="I491" s="150"/>
      <c r="J491" s="311" t="s">
        <v>1494</v>
      </c>
      <c r="K491" s="301"/>
      <c r="L491" s="302"/>
      <c r="M491" s="302"/>
      <c r="N491" s="302"/>
      <c r="O491" s="400" t="s">
        <v>123</v>
      </c>
      <c r="P491" s="870"/>
      <c r="Q491" s="864"/>
      <c r="R491" s="867"/>
    </row>
    <row r="492" spans="2:18" ht="30" x14ac:dyDescent="0.25">
      <c r="B492" s="366" t="s">
        <v>1495</v>
      </c>
      <c r="C492" s="690" t="s">
        <v>137</v>
      </c>
      <c r="D492" s="361"/>
      <c r="E492" s="385" t="s">
        <v>1496</v>
      </c>
      <c r="F492" s="616"/>
      <c r="G492" s="330" t="s">
        <v>112</v>
      </c>
      <c r="H492" s="384" t="s">
        <v>1497</v>
      </c>
      <c r="I492" s="119"/>
      <c r="J492" s="289" t="s">
        <v>1498</v>
      </c>
      <c r="K492" s="630"/>
      <c r="L492" s="416"/>
      <c r="M492" s="416"/>
      <c r="N492" s="416"/>
      <c r="O492" s="400" t="s">
        <v>123</v>
      </c>
      <c r="P492" s="870"/>
      <c r="Q492" s="864"/>
      <c r="R492" s="867"/>
    </row>
    <row r="493" spans="2:18" x14ac:dyDescent="0.25">
      <c r="B493" s="389" t="s">
        <v>1499</v>
      </c>
      <c r="C493" s="691" t="s">
        <v>137</v>
      </c>
      <c r="D493" s="380"/>
      <c r="E493" s="391" t="s">
        <v>1500</v>
      </c>
      <c r="F493" s="392"/>
      <c r="G493" s="161" t="s">
        <v>112</v>
      </c>
      <c r="H493" s="393" t="s">
        <v>1501</v>
      </c>
      <c r="I493" s="150"/>
      <c r="J493" s="311" t="s">
        <v>1502</v>
      </c>
      <c r="K493" s="301"/>
      <c r="L493" s="302"/>
      <c r="M493" s="302"/>
      <c r="N493" s="302"/>
      <c r="O493" s="400" t="s">
        <v>123</v>
      </c>
      <c r="P493" s="870"/>
      <c r="Q493" s="864"/>
      <c r="R493" s="867"/>
    </row>
    <row r="494" spans="2:18" ht="30" x14ac:dyDescent="0.25">
      <c r="B494" s="366" t="s">
        <v>1503</v>
      </c>
      <c r="C494" s="690" t="s">
        <v>137</v>
      </c>
      <c r="D494" s="361"/>
      <c r="E494" s="385" t="s">
        <v>1504</v>
      </c>
      <c r="F494" s="616"/>
      <c r="G494" s="330" t="s">
        <v>112</v>
      </c>
      <c r="H494" s="384" t="s">
        <v>1505</v>
      </c>
      <c r="I494" s="119"/>
      <c r="J494" s="289" t="s">
        <v>1506</v>
      </c>
      <c r="K494" s="630"/>
      <c r="L494" s="416"/>
      <c r="M494" s="416"/>
      <c r="N494" s="416"/>
      <c r="O494" s="400" t="s">
        <v>123</v>
      </c>
      <c r="P494" s="870"/>
      <c r="Q494" s="864"/>
      <c r="R494" s="867"/>
    </row>
    <row r="495" spans="2:18" ht="30" x14ac:dyDescent="0.25">
      <c r="B495" s="389" t="s">
        <v>1507</v>
      </c>
      <c r="C495" s="691" t="s">
        <v>137</v>
      </c>
      <c r="D495" s="380"/>
      <c r="E495" s="398" t="s">
        <v>1508</v>
      </c>
      <c r="F495" s="392"/>
      <c r="G495" s="161" t="s">
        <v>112</v>
      </c>
      <c r="H495" s="393" t="s">
        <v>1509</v>
      </c>
      <c r="I495" s="150"/>
      <c r="J495" s="311" t="s">
        <v>1510</v>
      </c>
      <c r="K495" s="301"/>
      <c r="L495" s="302"/>
      <c r="M495" s="302"/>
      <c r="N495" s="302"/>
      <c r="O495" s="400" t="s">
        <v>123</v>
      </c>
      <c r="P495" s="870"/>
      <c r="Q495" s="864"/>
      <c r="R495" s="867"/>
    </row>
    <row r="496" spans="2:18" x14ac:dyDescent="0.25">
      <c r="B496" s="366" t="s">
        <v>1511</v>
      </c>
      <c r="C496" s="690" t="s">
        <v>137</v>
      </c>
      <c r="D496" s="373"/>
      <c r="E496" s="387" t="s">
        <v>314</v>
      </c>
      <c r="F496" s="388"/>
      <c r="G496" s="330" t="s">
        <v>112</v>
      </c>
      <c r="H496" s="384" t="s">
        <v>1512</v>
      </c>
      <c r="I496" s="119"/>
      <c r="J496" s="289" t="s">
        <v>1513</v>
      </c>
      <c r="K496" s="630"/>
      <c r="L496" s="416"/>
      <c r="M496" s="416"/>
      <c r="N496" s="416"/>
      <c r="O496" s="358" t="s">
        <v>123</v>
      </c>
      <c r="P496" s="906"/>
      <c r="Q496" s="907"/>
      <c r="R496" s="908"/>
    </row>
    <row r="497" spans="2:18" ht="24" customHeight="1" x14ac:dyDescent="0.25">
      <c r="B497" s="79" t="s">
        <v>1514</v>
      </c>
      <c r="C497" s="491" t="s">
        <v>137</v>
      </c>
      <c r="D497" s="461" t="s">
        <v>1515</v>
      </c>
      <c r="E497" s="80" t="s">
        <v>239</v>
      </c>
      <c r="F497" s="386" t="s">
        <v>239</v>
      </c>
      <c r="G497" s="82" t="s">
        <v>239</v>
      </c>
      <c r="H497" s="52" t="s">
        <v>1516</v>
      </c>
      <c r="I497" s="83" t="s">
        <v>239</v>
      </c>
      <c r="J497" s="399" t="s">
        <v>1517</v>
      </c>
      <c r="K497" s="102" t="s">
        <v>239</v>
      </c>
      <c r="L497" s="86" t="s">
        <v>239</v>
      </c>
      <c r="M497" s="86" t="s">
        <v>239</v>
      </c>
      <c r="N497" s="86" t="s">
        <v>239</v>
      </c>
      <c r="O497" s="251"/>
      <c r="P497" s="78"/>
      <c r="Q497" s="73"/>
      <c r="R497" s="146"/>
    </row>
    <row r="498" spans="2:18" x14ac:dyDescent="0.25">
      <c r="B498" s="366" t="s">
        <v>1518</v>
      </c>
      <c r="C498" s="690" t="s">
        <v>137</v>
      </c>
      <c r="D498" s="361"/>
      <c r="E498" s="385" t="s">
        <v>1519</v>
      </c>
      <c r="F498" s="616"/>
      <c r="G498" s="330" t="s">
        <v>112</v>
      </c>
      <c r="H498" s="384" t="s">
        <v>1520</v>
      </c>
      <c r="I498" s="119"/>
      <c r="J498" s="289" t="s">
        <v>1521</v>
      </c>
      <c r="K498" s="630"/>
      <c r="L498" s="416"/>
      <c r="M498" s="416"/>
      <c r="N498" s="416"/>
      <c r="O498" s="528" t="s">
        <v>123</v>
      </c>
      <c r="P498" s="869" t="s">
        <v>118</v>
      </c>
      <c r="Q498" s="863"/>
      <c r="R498" s="866" t="s">
        <v>117</v>
      </c>
    </row>
    <row r="499" spans="2:18" x14ac:dyDescent="0.25">
      <c r="B499" s="389" t="s">
        <v>1522</v>
      </c>
      <c r="C499" s="691" t="s">
        <v>137</v>
      </c>
      <c r="D499" s="380"/>
      <c r="E499" s="391" t="s">
        <v>1523</v>
      </c>
      <c r="F499" s="392"/>
      <c r="G499" s="161" t="s">
        <v>112</v>
      </c>
      <c r="H499" s="393" t="s">
        <v>1524</v>
      </c>
      <c r="I499" s="150"/>
      <c r="J499" s="311" t="s">
        <v>1525</v>
      </c>
      <c r="K499" s="301"/>
      <c r="L499" s="302"/>
      <c r="M499" s="302"/>
      <c r="N499" s="302"/>
      <c r="O499" s="335" t="s">
        <v>123</v>
      </c>
      <c r="P499" s="870"/>
      <c r="Q499" s="864"/>
      <c r="R499" s="867"/>
    </row>
    <row r="500" spans="2:18" ht="30" x14ac:dyDescent="0.25">
      <c r="B500" s="366" t="s">
        <v>1526</v>
      </c>
      <c r="C500" s="690" t="s">
        <v>137</v>
      </c>
      <c r="D500" s="361"/>
      <c r="E500" s="385" t="s">
        <v>1527</v>
      </c>
      <c r="F500" s="616"/>
      <c r="G500" s="330" t="s">
        <v>112</v>
      </c>
      <c r="H500" s="384" t="s">
        <v>1528</v>
      </c>
      <c r="I500" s="119"/>
      <c r="J500" s="289" t="s">
        <v>1529</v>
      </c>
      <c r="K500" s="630"/>
      <c r="L500" s="416"/>
      <c r="M500" s="416"/>
      <c r="N500" s="416"/>
      <c r="O500" s="528" t="s">
        <v>123</v>
      </c>
      <c r="P500" s="870"/>
      <c r="Q500" s="864"/>
      <c r="R500" s="867"/>
    </row>
    <row r="501" spans="2:18" x14ac:dyDescent="0.25">
      <c r="B501" s="389" t="s">
        <v>1530</v>
      </c>
      <c r="C501" s="691" t="s">
        <v>137</v>
      </c>
      <c r="D501" s="380"/>
      <c r="E501" s="391" t="s">
        <v>1531</v>
      </c>
      <c r="F501" s="392"/>
      <c r="G501" s="161" t="s">
        <v>112</v>
      </c>
      <c r="H501" s="393" t="s">
        <v>1532</v>
      </c>
      <c r="I501" s="150"/>
      <c r="J501" s="311" t="s">
        <v>1533</v>
      </c>
      <c r="K501" s="301"/>
      <c r="L501" s="302"/>
      <c r="M501" s="302"/>
      <c r="N501" s="302"/>
      <c r="O501" s="335" t="s">
        <v>123</v>
      </c>
      <c r="P501" s="870"/>
      <c r="Q501" s="864"/>
      <c r="R501" s="867"/>
    </row>
    <row r="502" spans="2:18" x14ac:dyDescent="0.25">
      <c r="B502" s="366" t="s">
        <v>1534</v>
      </c>
      <c r="C502" s="690" t="s">
        <v>137</v>
      </c>
      <c r="D502" s="361"/>
      <c r="E502" s="385" t="s">
        <v>1535</v>
      </c>
      <c r="F502" s="616"/>
      <c r="G502" s="330" t="s">
        <v>112</v>
      </c>
      <c r="H502" s="397" t="s">
        <v>1536</v>
      </c>
      <c r="I502" s="119"/>
      <c r="J502" s="289" t="s">
        <v>1537</v>
      </c>
      <c r="K502" s="630"/>
      <c r="L502" s="416"/>
      <c r="M502" s="416"/>
      <c r="N502" s="416"/>
      <c r="O502" s="528" t="s">
        <v>123</v>
      </c>
      <c r="P502" s="870"/>
      <c r="Q502" s="864"/>
      <c r="R502" s="867"/>
    </row>
    <row r="503" spans="2:18" x14ac:dyDescent="0.25">
      <c r="B503" s="389" t="s">
        <v>1538</v>
      </c>
      <c r="C503" s="691" t="s">
        <v>137</v>
      </c>
      <c r="D503" s="380"/>
      <c r="E503" s="398" t="s">
        <v>1539</v>
      </c>
      <c r="F503" s="392"/>
      <c r="G503" s="161" t="s">
        <v>112</v>
      </c>
      <c r="H503" s="397" t="s">
        <v>1540</v>
      </c>
      <c r="I503" s="150"/>
      <c r="J503" s="311" t="s">
        <v>1541</v>
      </c>
      <c r="K503" s="301"/>
      <c r="L503" s="302"/>
      <c r="M503" s="302"/>
      <c r="N503" s="302"/>
      <c r="O503" s="335" t="s">
        <v>123</v>
      </c>
      <c r="P503" s="870"/>
      <c r="Q503" s="864"/>
      <c r="R503" s="867"/>
    </row>
    <row r="504" spans="2:18" x14ac:dyDescent="0.25">
      <c r="B504" s="366" t="s">
        <v>1542</v>
      </c>
      <c r="C504" s="690" t="s">
        <v>137</v>
      </c>
      <c r="D504" s="361"/>
      <c r="E504" s="644" t="s">
        <v>314</v>
      </c>
      <c r="F504" s="616"/>
      <c r="G504" s="330" t="s">
        <v>112</v>
      </c>
      <c r="H504" s="384" t="s">
        <v>1543</v>
      </c>
      <c r="I504" s="119"/>
      <c r="J504" s="289" t="s">
        <v>1544</v>
      </c>
      <c r="K504" s="630"/>
      <c r="L504" s="416"/>
      <c r="M504" s="416"/>
      <c r="N504" s="416"/>
      <c r="O504" s="528" t="s">
        <v>123</v>
      </c>
      <c r="P504" s="906"/>
      <c r="Q504" s="907"/>
      <c r="R504" s="908"/>
    </row>
    <row r="505" spans="2:18" ht="30" x14ac:dyDescent="0.25">
      <c r="B505" s="79" t="s">
        <v>1545</v>
      </c>
      <c r="C505" s="491" t="s">
        <v>137</v>
      </c>
      <c r="D505" s="461" t="s">
        <v>1546</v>
      </c>
      <c r="E505" s="80" t="s">
        <v>239</v>
      </c>
      <c r="F505" s="386" t="s">
        <v>239</v>
      </c>
      <c r="G505" s="82" t="s">
        <v>239</v>
      </c>
      <c r="H505" s="52" t="s">
        <v>1547</v>
      </c>
      <c r="I505" s="83" t="s">
        <v>239</v>
      </c>
      <c r="J505" s="399" t="s">
        <v>1548</v>
      </c>
      <c r="K505" s="102" t="s">
        <v>239</v>
      </c>
      <c r="L505" s="86" t="s">
        <v>239</v>
      </c>
      <c r="M505" s="86" t="s">
        <v>239</v>
      </c>
      <c r="N505" s="86" t="s">
        <v>239</v>
      </c>
      <c r="O505" s="305"/>
      <c r="P505" s="304"/>
      <c r="Q505" s="83"/>
      <c r="R505" s="89"/>
    </row>
    <row r="506" spans="2:18" ht="30" x14ac:dyDescent="0.25">
      <c r="B506" s="366" t="s">
        <v>1549</v>
      </c>
      <c r="C506" s="690" t="s">
        <v>137</v>
      </c>
      <c r="D506" s="361"/>
      <c r="E506" s="385" t="s">
        <v>1550</v>
      </c>
      <c r="F506" s="616"/>
      <c r="G506" s="330" t="s">
        <v>112</v>
      </c>
      <c r="H506" s="636" t="s">
        <v>1551</v>
      </c>
      <c r="I506" s="119"/>
      <c r="J506" s="289" t="s">
        <v>1552</v>
      </c>
      <c r="K506" s="630"/>
      <c r="L506" s="416"/>
      <c r="M506" s="416"/>
      <c r="N506" s="416"/>
      <c r="O506" s="358" t="s">
        <v>123</v>
      </c>
      <c r="P506" s="869" t="s">
        <v>118</v>
      </c>
      <c r="Q506" s="863"/>
      <c r="R506" s="866" t="s">
        <v>117</v>
      </c>
    </row>
    <row r="507" spans="2:18" x14ac:dyDescent="0.25">
      <c r="B507" s="389" t="s">
        <v>1553</v>
      </c>
      <c r="C507" s="691" t="s">
        <v>137</v>
      </c>
      <c r="D507" s="380"/>
      <c r="E507" s="391" t="s">
        <v>1554</v>
      </c>
      <c r="F507" s="392"/>
      <c r="G507" s="161" t="s">
        <v>112</v>
      </c>
      <c r="H507" s="393" t="s">
        <v>1555</v>
      </c>
      <c r="I507" s="150"/>
      <c r="J507" s="311" t="s">
        <v>1556</v>
      </c>
      <c r="K507" s="301"/>
      <c r="L507" s="302"/>
      <c r="M507" s="302"/>
      <c r="N507" s="400"/>
      <c r="O507" s="401" t="s">
        <v>123</v>
      </c>
      <c r="P507" s="870"/>
      <c r="Q507" s="864"/>
      <c r="R507" s="867"/>
    </row>
    <row r="508" spans="2:18" ht="30" x14ac:dyDescent="0.25">
      <c r="B508" s="366" t="s">
        <v>1557</v>
      </c>
      <c r="C508" s="690" t="s">
        <v>137</v>
      </c>
      <c r="D508" s="361"/>
      <c r="E508" s="385" t="s">
        <v>1558</v>
      </c>
      <c r="F508" s="616"/>
      <c r="G508" s="330" t="s">
        <v>112</v>
      </c>
      <c r="H508" s="384" t="s">
        <v>1559</v>
      </c>
      <c r="I508" s="119"/>
      <c r="J508" s="289" t="s">
        <v>1560</v>
      </c>
      <c r="K508" s="630"/>
      <c r="L508" s="416"/>
      <c r="M508" s="416"/>
      <c r="N508" s="358"/>
      <c r="O508" s="402" t="s">
        <v>123</v>
      </c>
      <c r="P508" s="870"/>
      <c r="Q508" s="864"/>
      <c r="R508" s="867"/>
    </row>
    <row r="509" spans="2:18" x14ac:dyDescent="0.25">
      <c r="B509" s="394" t="s">
        <v>1561</v>
      </c>
      <c r="C509" s="712" t="s">
        <v>137</v>
      </c>
      <c r="D509" s="383"/>
      <c r="E509" s="643" t="s">
        <v>314</v>
      </c>
      <c r="F509" s="638"/>
      <c r="G509" s="651" t="s">
        <v>112</v>
      </c>
      <c r="H509" s="395" t="s">
        <v>1562</v>
      </c>
      <c r="I509" s="298"/>
      <c r="J509" s="396" t="s">
        <v>1563</v>
      </c>
      <c r="K509" s="429"/>
      <c r="L509" s="640"/>
      <c r="M509" s="640"/>
      <c r="N509" s="640"/>
      <c r="O509" s="358" t="s">
        <v>123</v>
      </c>
      <c r="P509" s="906"/>
      <c r="Q509" s="907"/>
      <c r="R509" s="908"/>
    </row>
    <row r="510" spans="2:18" ht="30" x14ac:dyDescent="0.25">
      <c r="B510" s="79" t="s">
        <v>1564</v>
      </c>
      <c r="C510" s="491" t="s">
        <v>137</v>
      </c>
      <c r="D510" s="461" t="s">
        <v>1565</v>
      </c>
      <c r="E510" s="80" t="s">
        <v>239</v>
      </c>
      <c r="F510" s="386" t="s">
        <v>239</v>
      </c>
      <c r="G510" s="82" t="s">
        <v>239</v>
      </c>
      <c r="H510" s="52" t="s">
        <v>1566</v>
      </c>
      <c r="I510" s="83" t="s">
        <v>239</v>
      </c>
      <c r="J510" s="399" t="s">
        <v>1567</v>
      </c>
      <c r="K510" s="102" t="s">
        <v>239</v>
      </c>
      <c r="L510" s="86" t="s">
        <v>239</v>
      </c>
      <c r="M510" s="86" t="s">
        <v>239</v>
      </c>
      <c r="N510" s="86" t="s">
        <v>239</v>
      </c>
      <c r="O510" s="305"/>
      <c r="P510" s="304"/>
      <c r="Q510" s="83"/>
      <c r="R510" s="89"/>
    </row>
    <row r="511" spans="2:18" ht="30" x14ac:dyDescent="0.25">
      <c r="B511" s="389" t="s">
        <v>1568</v>
      </c>
      <c r="C511" s="691" t="s">
        <v>137</v>
      </c>
      <c r="D511" s="380"/>
      <c r="E511" s="398" t="s">
        <v>1569</v>
      </c>
      <c r="F511" s="392"/>
      <c r="G511" s="161" t="s">
        <v>112</v>
      </c>
      <c r="H511" s="393" t="s">
        <v>1570</v>
      </c>
      <c r="I511" s="150"/>
      <c r="J511" s="311" t="s">
        <v>1571</v>
      </c>
      <c r="K511" s="301"/>
      <c r="L511" s="302"/>
      <c r="M511" s="302"/>
      <c r="N511" s="400"/>
      <c r="O511" s="401" t="s">
        <v>123</v>
      </c>
      <c r="P511" s="869" t="s">
        <v>118</v>
      </c>
      <c r="Q511" s="863"/>
      <c r="R511" s="866" t="s">
        <v>117</v>
      </c>
    </row>
    <row r="512" spans="2:18" x14ac:dyDescent="0.25">
      <c r="B512" s="389" t="s">
        <v>1572</v>
      </c>
      <c r="C512" s="691" t="s">
        <v>137</v>
      </c>
      <c r="D512" s="380"/>
      <c r="E512" s="398" t="s">
        <v>1573</v>
      </c>
      <c r="F512" s="392"/>
      <c r="G512" s="161" t="s">
        <v>112</v>
      </c>
      <c r="H512" s="393" t="s">
        <v>1574</v>
      </c>
      <c r="I512" s="150"/>
      <c r="J512" s="311" t="s">
        <v>1575</v>
      </c>
      <c r="K512" s="301"/>
      <c r="L512" s="302"/>
      <c r="M512" s="302"/>
      <c r="N512" s="400"/>
      <c r="O512" s="401" t="s">
        <v>123</v>
      </c>
      <c r="P512" s="870"/>
      <c r="Q512" s="864"/>
      <c r="R512" s="867"/>
    </row>
    <row r="513" spans="2:18" x14ac:dyDescent="0.25">
      <c r="B513" s="394" t="s">
        <v>1576</v>
      </c>
      <c r="C513" s="712" t="s">
        <v>137</v>
      </c>
      <c r="D513" s="383"/>
      <c r="E513" s="643" t="s">
        <v>314</v>
      </c>
      <c r="F513" s="638"/>
      <c r="G513" s="651" t="s">
        <v>112</v>
      </c>
      <c r="H513" s="395" t="s">
        <v>1577</v>
      </c>
      <c r="I513" s="298"/>
      <c r="J513" s="396" t="s">
        <v>1578</v>
      </c>
      <c r="K513" s="429"/>
      <c r="L513" s="640"/>
      <c r="M513" s="640"/>
      <c r="N513" s="469"/>
      <c r="O513" s="401" t="s">
        <v>123</v>
      </c>
      <c r="P513" s="870"/>
      <c r="Q513" s="864"/>
      <c r="R513" s="867"/>
    </row>
    <row r="514" spans="2:18" ht="24" x14ac:dyDescent="0.25">
      <c r="B514" s="79" t="s">
        <v>1579</v>
      </c>
      <c r="C514" s="491" t="s">
        <v>319</v>
      </c>
      <c r="D514" s="461" t="s">
        <v>1580</v>
      </c>
      <c r="E514" s="80" t="s">
        <v>239</v>
      </c>
      <c r="F514" s="81" t="s">
        <v>239</v>
      </c>
      <c r="G514" s="82" t="s">
        <v>239</v>
      </c>
      <c r="H514" s="52" t="s">
        <v>1581</v>
      </c>
      <c r="I514" s="83" t="s">
        <v>239</v>
      </c>
      <c r="J514" s="84" t="s">
        <v>239</v>
      </c>
      <c r="K514" s="102" t="s">
        <v>239</v>
      </c>
      <c r="L514" s="86" t="s">
        <v>239</v>
      </c>
      <c r="M514" s="86" t="s">
        <v>239</v>
      </c>
      <c r="N514" s="86" t="s">
        <v>239</v>
      </c>
      <c r="O514" s="251"/>
      <c r="P514" s="88"/>
      <c r="Q514" s="83"/>
      <c r="R514" s="89"/>
    </row>
    <row r="515" spans="2:18" ht="30" customHeight="1" x14ac:dyDescent="0.25">
      <c r="B515" s="389" t="s">
        <v>1582</v>
      </c>
      <c r="C515" s="692" t="s">
        <v>319</v>
      </c>
      <c r="D515" s="181"/>
      <c r="E515" s="333" t="s">
        <v>61</v>
      </c>
      <c r="F515" s="249"/>
      <c r="G515" s="264" t="s">
        <v>112</v>
      </c>
      <c r="H515" s="259" t="s">
        <v>1583</v>
      </c>
      <c r="I515" s="105"/>
      <c r="J515" s="900" t="s">
        <v>1584</v>
      </c>
      <c r="K515" s="137"/>
      <c r="L515" s="107"/>
      <c r="M515" s="107"/>
      <c r="N515" s="107"/>
      <c r="O515" s="277" t="s">
        <v>196</v>
      </c>
      <c r="P515" s="869" t="s">
        <v>118</v>
      </c>
      <c r="Q515" s="863" t="s">
        <v>187</v>
      </c>
      <c r="R515" s="866" t="s">
        <v>117</v>
      </c>
    </row>
    <row r="516" spans="2:18" ht="30" customHeight="1" x14ac:dyDescent="0.25">
      <c r="B516" s="389" t="s">
        <v>1585</v>
      </c>
      <c r="C516" s="692" t="s">
        <v>319</v>
      </c>
      <c r="D516" s="413"/>
      <c r="E516" s="333" t="s">
        <v>421</v>
      </c>
      <c r="F516" s="97"/>
      <c r="G516" s="264" t="s">
        <v>324</v>
      </c>
      <c r="H516" s="259" t="s">
        <v>1586</v>
      </c>
      <c r="I516" s="98"/>
      <c r="J516" s="901"/>
      <c r="K516" s="628"/>
      <c r="L516" s="620"/>
      <c r="M516" s="620"/>
      <c r="N516" s="620"/>
      <c r="O516" s="278" t="s">
        <v>196</v>
      </c>
      <c r="P516" s="870"/>
      <c r="Q516" s="864"/>
      <c r="R516" s="867"/>
    </row>
    <row r="517" spans="2:18" ht="15" customHeight="1" x14ac:dyDescent="0.25">
      <c r="B517" s="389" t="s">
        <v>1587</v>
      </c>
      <c r="C517" s="692" t="s">
        <v>319</v>
      </c>
      <c r="D517" s="181"/>
      <c r="E517" s="333" t="s">
        <v>33</v>
      </c>
      <c r="F517" s="249"/>
      <c r="G517" s="808" t="str">
        <f>HYPERLINK("#APBuildings","Code list")</f>
        <v>Code list</v>
      </c>
      <c r="H517" s="259" t="s">
        <v>1588</v>
      </c>
      <c r="I517" s="105"/>
      <c r="J517" s="902"/>
      <c r="K517" s="137"/>
      <c r="L517" s="107"/>
      <c r="M517" s="107"/>
      <c r="N517" s="107"/>
      <c r="O517" s="277" t="s">
        <v>196</v>
      </c>
      <c r="P517" s="870"/>
      <c r="Q517" s="864"/>
      <c r="R517" s="867"/>
    </row>
    <row r="518" spans="2:18" x14ac:dyDescent="0.25">
      <c r="B518" s="366" t="s">
        <v>1589</v>
      </c>
      <c r="C518" s="690" t="s">
        <v>319</v>
      </c>
      <c r="D518" s="361"/>
      <c r="E518" s="644" t="s">
        <v>189</v>
      </c>
      <c r="F518" s="482"/>
      <c r="G518" s="330" t="s">
        <v>189</v>
      </c>
      <c r="H518" s="384" t="s">
        <v>1590</v>
      </c>
      <c r="I518" s="119"/>
      <c r="J518" s="613" t="s">
        <v>122</v>
      </c>
      <c r="K518" s="630"/>
      <c r="L518" s="416"/>
      <c r="M518" s="416"/>
      <c r="N518" s="416"/>
      <c r="O518" s="528" t="s">
        <v>196</v>
      </c>
      <c r="P518" s="906"/>
      <c r="Q518" s="907"/>
      <c r="R518" s="908"/>
    </row>
    <row r="519" spans="2:18" ht="24" x14ac:dyDescent="0.25">
      <c r="B519" s="79" t="s">
        <v>1591</v>
      </c>
      <c r="C519" s="491" t="s">
        <v>319</v>
      </c>
      <c r="D519" s="461" t="s">
        <v>1592</v>
      </c>
      <c r="E519" s="80" t="s">
        <v>239</v>
      </c>
      <c r="F519" s="81" t="s">
        <v>239</v>
      </c>
      <c r="G519" s="82" t="s">
        <v>239</v>
      </c>
      <c r="H519" s="52" t="s">
        <v>1593</v>
      </c>
      <c r="I519" s="83" t="s">
        <v>239</v>
      </c>
      <c r="J519" s="84" t="s">
        <v>239</v>
      </c>
      <c r="K519" s="102" t="s">
        <v>239</v>
      </c>
      <c r="L519" s="86" t="s">
        <v>239</v>
      </c>
      <c r="M519" s="86" t="s">
        <v>239</v>
      </c>
      <c r="N519" s="86" t="s">
        <v>239</v>
      </c>
      <c r="O519" s="251"/>
      <c r="P519" s="88"/>
      <c r="Q519" s="83"/>
      <c r="R519" s="89"/>
    </row>
    <row r="520" spans="2:18" ht="30" customHeight="1" x14ac:dyDescent="0.25">
      <c r="B520" s="389" t="s">
        <v>1594</v>
      </c>
      <c r="C520" s="692" t="s">
        <v>319</v>
      </c>
      <c r="D520" s="181"/>
      <c r="E520" s="333" t="s">
        <v>61</v>
      </c>
      <c r="F520" s="249"/>
      <c r="G520" s="264" t="s">
        <v>112</v>
      </c>
      <c r="H520" s="259" t="s">
        <v>1595</v>
      </c>
      <c r="I520" s="105"/>
      <c r="J520" s="900" t="s">
        <v>1584</v>
      </c>
      <c r="K520" s="137"/>
      <c r="L520" s="107"/>
      <c r="M520" s="107"/>
      <c r="N520" s="107"/>
      <c r="O520" s="277" t="s">
        <v>196</v>
      </c>
      <c r="P520" s="869" t="s">
        <v>118</v>
      </c>
      <c r="Q520" s="863" t="s">
        <v>187</v>
      </c>
      <c r="R520" s="866" t="s">
        <v>117</v>
      </c>
    </row>
    <row r="521" spans="2:18" ht="30" customHeight="1" x14ac:dyDescent="0.25">
      <c r="B521" s="389" t="s">
        <v>1596</v>
      </c>
      <c r="C521" s="692" t="s">
        <v>319</v>
      </c>
      <c r="D521" s="413"/>
      <c r="E521" s="333" t="s">
        <v>421</v>
      </c>
      <c r="F521" s="97"/>
      <c r="G521" s="264" t="s">
        <v>324</v>
      </c>
      <c r="H521" s="259" t="s">
        <v>1597</v>
      </c>
      <c r="I521" s="98"/>
      <c r="J521" s="901"/>
      <c r="K521" s="628"/>
      <c r="L521" s="620"/>
      <c r="M521" s="620"/>
      <c r="N521" s="620"/>
      <c r="O521" s="278" t="s">
        <v>196</v>
      </c>
      <c r="P521" s="870"/>
      <c r="Q521" s="864"/>
      <c r="R521" s="867"/>
    </row>
    <row r="522" spans="2:18" x14ac:dyDescent="0.25">
      <c r="B522" s="389" t="s">
        <v>1598</v>
      </c>
      <c r="C522" s="692" t="s">
        <v>319</v>
      </c>
      <c r="D522" s="347"/>
      <c r="E522" s="333" t="s">
        <v>33</v>
      </c>
      <c r="F522" s="483"/>
      <c r="G522" s="808" t="str">
        <f>HYPERLINK("#APInfra","Code list")</f>
        <v>Code list</v>
      </c>
      <c r="H522" s="259" t="s">
        <v>1599</v>
      </c>
      <c r="I522" s="129"/>
      <c r="J522" s="902"/>
      <c r="K522" s="631"/>
      <c r="L522" s="432"/>
      <c r="M522" s="432"/>
      <c r="N522" s="432"/>
      <c r="O522" s="538" t="s">
        <v>196</v>
      </c>
      <c r="P522" s="870"/>
      <c r="Q522" s="864"/>
      <c r="R522" s="867"/>
    </row>
    <row r="523" spans="2:18" x14ac:dyDescent="0.25">
      <c r="B523" s="502" t="s">
        <v>1600</v>
      </c>
      <c r="C523" s="692" t="s">
        <v>319</v>
      </c>
      <c r="D523" s="347"/>
      <c r="E523" s="660" t="s">
        <v>189</v>
      </c>
      <c r="F523" s="483"/>
      <c r="G523" s="652" t="s">
        <v>189</v>
      </c>
      <c r="H523" s="397" t="s">
        <v>1601</v>
      </c>
      <c r="I523" s="129"/>
      <c r="J523" s="503" t="s">
        <v>122</v>
      </c>
      <c r="K523" s="631"/>
      <c r="L523" s="432"/>
      <c r="M523" s="432"/>
      <c r="N523" s="432"/>
      <c r="O523" s="538" t="s">
        <v>196</v>
      </c>
      <c r="P523" s="906"/>
      <c r="Q523" s="907"/>
      <c r="R523" s="908"/>
    </row>
    <row r="524" spans="2:18" ht="24" x14ac:dyDescent="0.25">
      <c r="B524" s="514" t="s">
        <v>1602</v>
      </c>
      <c r="C524" s="713" t="s">
        <v>319</v>
      </c>
      <c r="D524" s="572" t="s">
        <v>1603</v>
      </c>
      <c r="E524" s="515" t="s">
        <v>239</v>
      </c>
      <c r="F524" s="573" t="s">
        <v>239</v>
      </c>
      <c r="G524" s="516" t="s">
        <v>239</v>
      </c>
      <c r="H524" s="517" t="s">
        <v>1604</v>
      </c>
      <c r="I524" s="521" t="s">
        <v>239</v>
      </c>
      <c r="J524" s="589" t="s">
        <v>239</v>
      </c>
      <c r="K524" s="518" t="s">
        <v>239</v>
      </c>
      <c r="L524" s="519" t="s">
        <v>239</v>
      </c>
      <c r="M524" s="519" t="s">
        <v>239</v>
      </c>
      <c r="N524" s="519" t="s">
        <v>239</v>
      </c>
      <c r="O524" s="520"/>
      <c r="P524" s="574"/>
      <c r="Q524" s="521"/>
      <c r="R524" s="522"/>
    </row>
    <row r="525" spans="2:18" ht="15" customHeight="1" x14ac:dyDescent="0.25">
      <c r="B525" s="502" t="s">
        <v>1605</v>
      </c>
      <c r="C525" s="692" t="s">
        <v>319</v>
      </c>
      <c r="D525" s="347"/>
      <c r="E525" s="660" t="s">
        <v>61</v>
      </c>
      <c r="F525" s="483"/>
      <c r="G525" s="650" t="s">
        <v>112</v>
      </c>
      <c r="H525" s="397" t="s">
        <v>1606</v>
      </c>
      <c r="I525" s="129"/>
      <c r="J525" s="903" t="s">
        <v>1607</v>
      </c>
      <c r="K525" s="631"/>
      <c r="L525" s="432"/>
      <c r="M525" s="432"/>
      <c r="N525" s="432"/>
      <c r="O525" s="538" t="s">
        <v>196</v>
      </c>
      <c r="P525" s="904" t="s">
        <v>118</v>
      </c>
      <c r="Q525" s="905" t="s">
        <v>187</v>
      </c>
      <c r="R525" s="840" t="s">
        <v>117</v>
      </c>
    </row>
    <row r="526" spans="2:18" x14ac:dyDescent="0.25">
      <c r="B526" s="389" t="s">
        <v>1608</v>
      </c>
      <c r="C526" s="692" t="s">
        <v>319</v>
      </c>
      <c r="D526" s="413"/>
      <c r="E526" s="333" t="s">
        <v>421</v>
      </c>
      <c r="F526" s="97"/>
      <c r="G526" s="264" t="s">
        <v>324</v>
      </c>
      <c r="H526" s="259" t="s">
        <v>1609</v>
      </c>
      <c r="I526" s="98"/>
      <c r="J526" s="903"/>
      <c r="K526" s="628"/>
      <c r="L526" s="620"/>
      <c r="M526" s="620"/>
      <c r="N526" s="620"/>
      <c r="O526" s="278" t="s">
        <v>196</v>
      </c>
      <c r="P526" s="904"/>
      <c r="Q526" s="905"/>
      <c r="R526" s="840"/>
    </row>
    <row r="527" spans="2:18" x14ac:dyDescent="0.25">
      <c r="B527" s="389" t="s">
        <v>1610</v>
      </c>
      <c r="C527" s="692" t="s">
        <v>319</v>
      </c>
      <c r="D527" s="347"/>
      <c r="E527" s="333" t="s">
        <v>33</v>
      </c>
      <c r="F527" s="483"/>
      <c r="G527" s="808" t="str">
        <f>HYPERLINK("#APTopo","Code list")</f>
        <v>Code list</v>
      </c>
      <c r="H527" s="259" t="s">
        <v>1611</v>
      </c>
      <c r="I527" s="129"/>
      <c r="J527" s="903"/>
      <c r="K527" s="631"/>
      <c r="L527" s="432"/>
      <c r="M527" s="432"/>
      <c r="N527" s="432"/>
      <c r="O527" s="538" t="s">
        <v>196</v>
      </c>
      <c r="P527" s="904"/>
      <c r="Q527" s="905"/>
      <c r="R527" s="840"/>
    </row>
    <row r="528" spans="2:18" x14ac:dyDescent="0.25">
      <c r="B528" s="366" t="s">
        <v>1612</v>
      </c>
      <c r="C528" s="690" t="s">
        <v>319</v>
      </c>
      <c r="D528" s="361"/>
      <c r="E528" s="644" t="s">
        <v>1613</v>
      </c>
      <c r="F528" s="482"/>
      <c r="G528" s="646" t="s">
        <v>224</v>
      </c>
      <c r="H528" s="384" t="s">
        <v>1614</v>
      </c>
      <c r="I528" s="119"/>
      <c r="J528" s="903"/>
      <c r="K528" s="630"/>
      <c r="L528" s="416"/>
      <c r="M528" s="416"/>
      <c r="N528" s="416"/>
      <c r="O528" s="528" t="s">
        <v>196</v>
      </c>
      <c r="P528" s="904"/>
      <c r="Q528" s="905"/>
      <c r="R528" s="840"/>
    </row>
    <row r="529" spans="2:18" ht="36" x14ac:dyDescent="0.25">
      <c r="B529" s="681" t="s">
        <v>1615</v>
      </c>
      <c r="C529" s="703" t="s">
        <v>125</v>
      </c>
      <c r="D529" s="306" t="s">
        <v>1616</v>
      </c>
      <c r="E529" s="80" t="s">
        <v>239</v>
      </c>
      <c r="F529" s="81" t="s">
        <v>239</v>
      </c>
      <c r="G529" s="82" t="s">
        <v>239</v>
      </c>
      <c r="H529" s="220" t="s">
        <v>1617</v>
      </c>
      <c r="I529" s="521" t="s">
        <v>239</v>
      </c>
      <c r="J529" s="306" t="s">
        <v>1618</v>
      </c>
      <c r="K529" s="518" t="s">
        <v>239</v>
      </c>
      <c r="L529" s="519" t="s">
        <v>239</v>
      </c>
      <c r="M529" s="519" t="s">
        <v>239</v>
      </c>
      <c r="N529" s="519" t="s">
        <v>239</v>
      </c>
      <c r="O529" s="520"/>
      <c r="P529" s="574"/>
      <c r="Q529" s="521"/>
      <c r="R529" s="522"/>
    </row>
    <row r="530" spans="2:18" ht="24" x14ac:dyDescent="0.25">
      <c r="B530" s="593" t="s">
        <v>1619</v>
      </c>
      <c r="C530" s="723" t="s">
        <v>125</v>
      </c>
      <c r="D530" s="686"/>
      <c r="E530" s="816" t="s">
        <v>314</v>
      </c>
      <c r="F530" s="357"/>
      <c r="G530" s="724" t="s">
        <v>112</v>
      </c>
      <c r="H530" s="594" t="s">
        <v>1620</v>
      </c>
      <c r="I530" s="138"/>
      <c r="J530" s="814" t="s">
        <v>1618</v>
      </c>
      <c r="K530" s="812"/>
      <c r="L530" s="425"/>
      <c r="M530" s="425"/>
      <c r="N530" s="425"/>
      <c r="O530" s="285" t="s">
        <v>128</v>
      </c>
      <c r="P530" s="208" t="s">
        <v>128</v>
      </c>
      <c r="Q530" s="209"/>
      <c r="R530" s="205"/>
    </row>
  </sheetData>
  <mergeCells count="321">
    <mergeCell ref="H163:H164"/>
    <mergeCell ref="G163:G164"/>
    <mergeCell ref="F163:F164"/>
    <mergeCell ref="B163:B164"/>
    <mergeCell ref="D163:D164"/>
    <mergeCell ref="E163:E164"/>
    <mergeCell ref="J163:J164"/>
    <mergeCell ref="N163:N164"/>
    <mergeCell ref="O163:O164"/>
    <mergeCell ref="C163:C164"/>
    <mergeCell ref="H165:H166"/>
    <mergeCell ref="J165:J166"/>
    <mergeCell ref="N165:N166"/>
    <mergeCell ref="O165:O166"/>
    <mergeCell ref="B165:B166"/>
    <mergeCell ref="D165:D166"/>
    <mergeCell ref="E165:E166"/>
    <mergeCell ref="F165:F166"/>
    <mergeCell ref="G165:G166"/>
    <mergeCell ref="C165:C166"/>
    <mergeCell ref="B171:B172"/>
    <mergeCell ref="D171:D172"/>
    <mergeCell ref="E171:E172"/>
    <mergeCell ref="F171:F172"/>
    <mergeCell ref="G171:G172"/>
    <mergeCell ref="H171:H172"/>
    <mergeCell ref="J171:J172"/>
    <mergeCell ref="N171:N172"/>
    <mergeCell ref="O171:O172"/>
    <mergeCell ref="C171:C172"/>
    <mergeCell ref="B252:B253"/>
    <mergeCell ref="B254:B255"/>
    <mergeCell ref="N254:N255"/>
    <mergeCell ref="N252:N253"/>
    <mergeCell ref="O252:O253"/>
    <mergeCell ref="O254:O255"/>
    <mergeCell ref="F252:F253"/>
    <mergeCell ref="F254:F255"/>
    <mergeCell ref="E252:E253"/>
    <mergeCell ref="E254:E255"/>
    <mergeCell ref="D252:D253"/>
    <mergeCell ref="D254:D255"/>
    <mergeCell ref="J252:J253"/>
    <mergeCell ref="J254:J255"/>
    <mergeCell ref="H252:H253"/>
    <mergeCell ref="H254:H255"/>
    <mergeCell ref="G252:G253"/>
    <mergeCell ref="G254:G255"/>
    <mergeCell ref="C252:C253"/>
    <mergeCell ref="C254:C255"/>
    <mergeCell ref="F291:F292"/>
    <mergeCell ref="F293:F294"/>
    <mergeCell ref="G291:G292"/>
    <mergeCell ref="G293:G294"/>
    <mergeCell ref="H291:H292"/>
    <mergeCell ref="H293:H294"/>
    <mergeCell ref="B291:B292"/>
    <mergeCell ref="B293:B294"/>
    <mergeCell ref="D291:D292"/>
    <mergeCell ref="E291:E292"/>
    <mergeCell ref="D293:D294"/>
    <mergeCell ref="E293:E294"/>
    <mergeCell ref="C291:C292"/>
    <mergeCell ref="C293:C294"/>
    <mergeCell ref="J26:J28"/>
    <mergeCell ref="J29:J32"/>
    <mergeCell ref="J60:J61"/>
    <mergeCell ref="J63:J64"/>
    <mergeCell ref="J66:J67"/>
    <mergeCell ref="J291:J292"/>
    <mergeCell ref="J293:J294"/>
    <mergeCell ref="N291:N292"/>
    <mergeCell ref="O291:O292"/>
    <mergeCell ref="N293:N294"/>
    <mergeCell ref="O293:O294"/>
    <mergeCell ref="K156:R156"/>
    <mergeCell ref="J108:J112"/>
    <mergeCell ref="J113:J119"/>
    <mergeCell ref="J123:J124"/>
    <mergeCell ref="J134:J135"/>
    <mergeCell ref="J138:J141"/>
    <mergeCell ref="J69:J71"/>
    <mergeCell ref="J73:J74"/>
    <mergeCell ref="J82:J84"/>
    <mergeCell ref="J101:J102"/>
    <mergeCell ref="J200:J201"/>
    <mergeCell ref="J211:J212"/>
    <mergeCell ref="J215:J216"/>
    <mergeCell ref="J233:J237"/>
    <mergeCell ref="J219:J221"/>
    <mergeCell ref="J224:J225"/>
    <mergeCell ref="J202:J203"/>
    <mergeCell ref="J144:J147"/>
    <mergeCell ref="J167:J168"/>
    <mergeCell ref="J174:J175"/>
    <mergeCell ref="J189:J190"/>
    <mergeCell ref="J195:J196"/>
    <mergeCell ref="J268:J270"/>
    <mergeCell ref="J279:J280"/>
    <mergeCell ref="J282:J283"/>
    <mergeCell ref="J305:J306"/>
    <mergeCell ref="J274:J277"/>
    <mergeCell ref="J477:J479"/>
    <mergeCell ref="J515:J517"/>
    <mergeCell ref="J414:J415"/>
    <mergeCell ref="J423:J425"/>
    <mergeCell ref="J434:J435"/>
    <mergeCell ref="J447:J450"/>
    <mergeCell ref="J452:J459"/>
    <mergeCell ref="J393:J394"/>
    <mergeCell ref="J398:J399"/>
    <mergeCell ref="J401:J402"/>
    <mergeCell ref="J404:J406"/>
    <mergeCell ref="P5:P6"/>
    <mergeCell ref="Q5:Q6"/>
    <mergeCell ref="R5:R6"/>
    <mergeCell ref="P11:P16"/>
    <mergeCell ref="Q11:Q16"/>
    <mergeCell ref="R11:R16"/>
    <mergeCell ref="Q19:Q22"/>
    <mergeCell ref="J467:J470"/>
    <mergeCell ref="J472:J473"/>
    <mergeCell ref="J322:J328"/>
    <mergeCell ref="J339:J345"/>
    <mergeCell ref="J360:J362"/>
    <mergeCell ref="J387:J388"/>
    <mergeCell ref="J389:J391"/>
    <mergeCell ref="J371:J373"/>
    <mergeCell ref="J376:J378"/>
    <mergeCell ref="J295:J296"/>
    <mergeCell ref="J310:J313"/>
    <mergeCell ref="J315:J316"/>
    <mergeCell ref="J241:J243"/>
    <mergeCell ref="J246:J248"/>
    <mergeCell ref="J257:J258"/>
    <mergeCell ref="J261:J262"/>
    <mergeCell ref="P26:P28"/>
    <mergeCell ref="Q26:Q28"/>
    <mergeCell ref="R26:R28"/>
    <mergeCell ref="P29:P32"/>
    <mergeCell ref="Q29:Q32"/>
    <mergeCell ref="R29:R32"/>
    <mergeCell ref="P19:P22"/>
    <mergeCell ref="R19:R22"/>
    <mergeCell ref="P23:P25"/>
    <mergeCell ref="Q23:Q25"/>
    <mergeCell ref="R23:R25"/>
    <mergeCell ref="P54:P56"/>
    <mergeCell ref="Q54:Q56"/>
    <mergeCell ref="R54:R56"/>
    <mergeCell ref="P63:P64"/>
    <mergeCell ref="Q63:Q64"/>
    <mergeCell ref="R63:R64"/>
    <mergeCell ref="P33:P37"/>
    <mergeCell ref="Q33:Q37"/>
    <mergeCell ref="R33:R37"/>
    <mergeCell ref="P52:P53"/>
    <mergeCell ref="Q52:Q53"/>
    <mergeCell ref="R52:R53"/>
    <mergeCell ref="P97:P98"/>
    <mergeCell ref="Q97:Q98"/>
    <mergeCell ref="R97:R98"/>
    <mergeCell ref="P78:P80"/>
    <mergeCell ref="Q78:Q80"/>
    <mergeCell ref="R78:R80"/>
    <mergeCell ref="J78:J80"/>
    <mergeCell ref="P82:P84"/>
    <mergeCell ref="Q82:Q84"/>
    <mergeCell ref="R82:R84"/>
    <mergeCell ref="P122:P125"/>
    <mergeCell ref="Q122:Q125"/>
    <mergeCell ref="R122:R125"/>
    <mergeCell ref="P104:P107"/>
    <mergeCell ref="Q104:Q107"/>
    <mergeCell ref="R104:R107"/>
    <mergeCell ref="P108:P112"/>
    <mergeCell ref="Q108:Q112"/>
    <mergeCell ref="R108:R112"/>
    <mergeCell ref="P143:P148"/>
    <mergeCell ref="Q143:Q148"/>
    <mergeCell ref="R143:R148"/>
    <mergeCell ref="P161:P168"/>
    <mergeCell ref="Q161:Q168"/>
    <mergeCell ref="R161:R168"/>
    <mergeCell ref="P133:P136"/>
    <mergeCell ref="Q133:Q136"/>
    <mergeCell ref="R133:R136"/>
    <mergeCell ref="P137:P142"/>
    <mergeCell ref="Q137:Q142"/>
    <mergeCell ref="R137:R142"/>
    <mergeCell ref="P188:P193"/>
    <mergeCell ref="Q188:Q193"/>
    <mergeCell ref="R188:R193"/>
    <mergeCell ref="P169:P172"/>
    <mergeCell ref="Q169:Q172"/>
    <mergeCell ref="R169:R172"/>
    <mergeCell ref="P173:P175"/>
    <mergeCell ref="Q173:Q175"/>
    <mergeCell ref="R173:R175"/>
    <mergeCell ref="P214:P217"/>
    <mergeCell ref="Q214:Q217"/>
    <mergeCell ref="R214:R217"/>
    <mergeCell ref="P218:P222"/>
    <mergeCell ref="Q218:Q222"/>
    <mergeCell ref="R218:R222"/>
    <mergeCell ref="P204:P209"/>
    <mergeCell ref="Q204:Q209"/>
    <mergeCell ref="R204:R209"/>
    <mergeCell ref="P210:P213"/>
    <mergeCell ref="Q210:Q213"/>
    <mergeCell ref="R210:R213"/>
    <mergeCell ref="Q310:Q313"/>
    <mergeCell ref="R310:R313"/>
    <mergeCell ref="P223:P226"/>
    <mergeCell ref="Q223:Q226"/>
    <mergeCell ref="R223:R226"/>
    <mergeCell ref="P227:P229"/>
    <mergeCell ref="Q227:Q229"/>
    <mergeCell ref="R227:R229"/>
    <mergeCell ref="P250:P255"/>
    <mergeCell ref="Q250:Q255"/>
    <mergeCell ref="R250:R255"/>
    <mergeCell ref="P230:P237"/>
    <mergeCell ref="Q230:Q237"/>
    <mergeCell ref="R230:R237"/>
    <mergeCell ref="P472:P473"/>
    <mergeCell ref="Q472:Q473"/>
    <mergeCell ref="R472:R473"/>
    <mergeCell ref="P423:P425"/>
    <mergeCell ref="Q423:Q425"/>
    <mergeCell ref="R423:R425"/>
    <mergeCell ref="P430:P432"/>
    <mergeCell ref="Q430:Q432"/>
    <mergeCell ref="R430:R432"/>
    <mergeCell ref="P439:P442"/>
    <mergeCell ref="Q439:Q442"/>
    <mergeCell ref="R439:R442"/>
    <mergeCell ref="P506:P509"/>
    <mergeCell ref="Q506:Q509"/>
    <mergeCell ref="R506:R509"/>
    <mergeCell ref="P511:P513"/>
    <mergeCell ref="Q511:Q513"/>
    <mergeCell ref="R511:R513"/>
    <mergeCell ref="P490:P496"/>
    <mergeCell ref="Q490:Q496"/>
    <mergeCell ref="R490:R496"/>
    <mergeCell ref="P498:P504"/>
    <mergeCell ref="Q498:Q504"/>
    <mergeCell ref="R498:R504"/>
    <mergeCell ref="J520:J522"/>
    <mergeCell ref="J525:J528"/>
    <mergeCell ref="P525:P528"/>
    <mergeCell ref="Q525:Q528"/>
    <mergeCell ref="R525:R528"/>
    <mergeCell ref="P515:P518"/>
    <mergeCell ref="Q515:Q518"/>
    <mergeCell ref="R515:R518"/>
    <mergeCell ref="P520:P523"/>
    <mergeCell ref="Q520:Q523"/>
    <mergeCell ref="R520:R523"/>
    <mergeCell ref="B444:B445"/>
    <mergeCell ref="D444:D445"/>
    <mergeCell ref="E444:E445"/>
    <mergeCell ref="F444:F445"/>
    <mergeCell ref="H444:H445"/>
    <mergeCell ref="I444:I445"/>
    <mergeCell ref="J444:J445"/>
    <mergeCell ref="K444:K445"/>
    <mergeCell ref="L444:L445"/>
    <mergeCell ref="H120:H121"/>
    <mergeCell ref="J120:J121"/>
    <mergeCell ref="P114:P121"/>
    <mergeCell ref="R114:R121"/>
    <mergeCell ref="H329:H330"/>
    <mergeCell ref="J329:J330"/>
    <mergeCell ref="P323:P330"/>
    <mergeCell ref="Q323:Q330"/>
    <mergeCell ref="R323:R330"/>
    <mergeCell ref="P272:P273"/>
    <mergeCell ref="Q272:Q273"/>
    <mergeCell ref="R272:R273"/>
    <mergeCell ref="P289:P294"/>
    <mergeCell ref="Q289:Q294"/>
    <mergeCell ref="R289:R294"/>
    <mergeCell ref="P246:P248"/>
    <mergeCell ref="Q246:Q248"/>
    <mergeCell ref="R246:R248"/>
    <mergeCell ref="P315:P316"/>
    <mergeCell ref="R315:R316"/>
    <mergeCell ref="P302:P303"/>
    <mergeCell ref="Q302:Q303"/>
    <mergeCell ref="R302:R303"/>
    <mergeCell ref="P310:P313"/>
    <mergeCell ref="H460:H461"/>
    <mergeCell ref="J460:J461"/>
    <mergeCell ref="P454:P461"/>
    <mergeCell ref="Q454:Q461"/>
    <mergeCell ref="R454:R461"/>
    <mergeCell ref="M444:M445"/>
    <mergeCell ref="N444:N445"/>
    <mergeCell ref="P444:P445"/>
    <mergeCell ref="Q444:Q445"/>
    <mergeCell ref="R444:R445"/>
    <mergeCell ref="P398:P409"/>
    <mergeCell ref="Q398:Q409"/>
    <mergeCell ref="R398:R409"/>
    <mergeCell ref="J407:J409"/>
    <mergeCell ref="H346:H347"/>
    <mergeCell ref="J346:J347"/>
    <mergeCell ref="P340:P347"/>
    <mergeCell ref="Q340:Q347"/>
    <mergeCell ref="R340:R347"/>
    <mergeCell ref="P392:P394"/>
    <mergeCell ref="Q392:Q394"/>
    <mergeCell ref="R392:R394"/>
    <mergeCell ref="P352:P354"/>
    <mergeCell ref="Q352:Q354"/>
    <mergeCell ref="R352:R354"/>
    <mergeCell ref="P368:P369"/>
    <mergeCell ref="Q368:Q369"/>
    <mergeCell ref="R368:R369"/>
  </mergeCells>
  <pageMargins left="0.7" right="0.7" top="0.78740157499999996" bottom="0.78740157499999996"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C8FDD-C52B-4BCE-89D3-51B25FC4B96E}">
  <dimension ref="B2:R45"/>
  <sheetViews>
    <sheetView showGridLines="0" workbookViewId="0">
      <pane xSplit="6" ySplit="2" topLeftCell="G3" activePane="bottomRight" state="frozen"/>
      <selection pane="topRight" activeCell="F1" sqref="F1"/>
      <selection pane="bottomLeft" activeCell="A3" sqref="A3"/>
      <selection pane="bottomRight"/>
    </sheetView>
  </sheetViews>
  <sheetFormatPr baseColWidth="10" defaultColWidth="11.42578125" defaultRowHeight="15" x14ac:dyDescent="0.25"/>
  <cols>
    <col min="1" max="1" width="2.5703125" style="40" customWidth="1"/>
    <col min="2" max="2" width="9.7109375" style="38" customWidth="1"/>
    <col min="3" max="3" width="5.7109375" style="38" customWidth="1"/>
    <col min="4" max="4" width="20.5703125" style="39" customWidth="1"/>
    <col min="5" max="5" width="21.85546875" style="39" bestFit="1" customWidth="1"/>
    <col min="6" max="6" width="19" style="39" customWidth="1"/>
    <col min="7" max="7" width="9.140625" style="38"/>
    <col min="8" max="8" width="54.85546875" style="39" customWidth="1"/>
    <col min="9" max="9" width="28.5703125" style="40" customWidth="1"/>
    <col min="10" max="10" width="18.5703125" style="40" customWidth="1"/>
    <col min="11" max="12" width="11.42578125" style="38" customWidth="1"/>
    <col min="13" max="13" width="12.85546875" style="38" customWidth="1"/>
    <col min="14" max="14" width="18.5703125" style="38" customWidth="1"/>
    <col min="15" max="15" width="7.140625" style="38" customWidth="1"/>
    <col min="16" max="16" width="19.42578125" style="40" customWidth="1"/>
    <col min="17" max="17" width="15.140625" style="40" customWidth="1"/>
    <col min="18" max="18" width="13.140625" style="40" bestFit="1" customWidth="1"/>
    <col min="19" max="16384" width="11.42578125" style="40"/>
  </cols>
  <sheetData>
    <row r="2" spans="2:18" x14ac:dyDescent="0.25">
      <c r="B2" s="583" t="s">
        <v>23</v>
      </c>
      <c r="C2" s="687" t="s">
        <v>103</v>
      </c>
      <c r="D2" s="434" t="s">
        <v>3</v>
      </c>
      <c r="E2" s="156" t="s">
        <v>29</v>
      </c>
      <c r="F2" s="435" t="s">
        <v>31</v>
      </c>
      <c r="G2" s="155" t="s">
        <v>33</v>
      </c>
      <c r="H2" s="156" t="s">
        <v>21</v>
      </c>
      <c r="I2" s="157" t="s">
        <v>37</v>
      </c>
      <c r="J2" s="510" t="s">
        <v>39</v>
      </c>
      <c r="K2" s="155" t="s">
        <v>41</v>
      </c>
      <c r="L2" s="437" t="s">
        <v>43</v>
      </c>
      <c r="M2" s="716" t="s">
        <v>45</v>
      </c>
      <c r="N2" s="437" t="s">
        <v>48</v>
      </c>
      <c r="O2" s="548" t="s">
        <v>50</v>
      </c>
      <c r="P2" s="439" t="s">
        <v>53</v>
      </c>
      <c r="Q2" s="440" t="s">
        <v>55</v>
      </c>
      <c r="R2" s="441" t="s">
        <v>57</v>
      </c>
    </row>
    <row r="3" spans="2:18" ht="36" customHeight="1" x14ac:dyDescent="0.25">
      <c r="B3" s="79" t="s">
        <v>1623</v>
      </c>
      <c r="C3" s="491"/>
      <c r="D3" s="336" t="s">
        <v>96</v>
      </c>
      <c r="E3" s="45"/>
      <c r="F3" s="523"/>
      <c r="G3" s="46"/>
      <c r="H3" s="52" t="s">
        <v>1624</v>
      </c>
      <c r="I3" s="52"/>
      <c r="J3" s="467" t="s">
        <v>1625</v>
      </c>
      <c r="K3" s="132"/>
      <c r="L3" s="48"/>
      <c r="M3" s="48"/>
      <c r="N3" s="48"/>
      <c r="O3" s="464"/>
      <c r="P3" s="442"/>
      <c r="Q3" s="443"/>
      <c r="R3" s="444"/>
    </row>
    <row r="4" spans="2:18" ht="150" customHeight="1" x14ac:dyDescent="0.25">
      <c r="B4" s="54" t="s">
        <v>1626</v>
      </c>
      <c r="C4" s="740" t="s">
        <v>155</v>
      </c>
      <c r="D4" s="181"/>
      <c r="E4" s="10" t="s">
        <v>1627</v>
      </c>
      <c r="F4" s="101"/>
      <c r="G4" s="123" t="s">
        <v>112</v>
      </c>
      <c r="H4" s="259" t="s">
        <v>1628</v>
      </c>
      <c r="I4" s="484" t="s">
        <v>1629</v>
      </c>
      <c r="J4" s="485" t="s">
        <v>1630</v>
      </c>
      <c r="K4" s="133"/>
      <c r="L4" s="17"/>
      <c r="M4" s="17"/>
      <c r="N4" s="17"/>
      <c r="O4" s="500" t="s">
        <v>1631</v>
      </c>
      <c r="P4" s="1002" t="s">
        <v>117</v>
      </c>
      <c r="Q4" s="1005" t="s">
        <v>1632</v>
      </c>
      <c r="R4" s="1008"/>
    </row>
    <row r="5" spans="2:18" ht="15" customHeight="1" x14ac:dyDescent="0.25">
      <c r="B5" s="165" t="s">
        <v>1633</v>
      </c>
      <c r="C5" s="740" t="s">
        <v>528</v>
      </c>
      <c r="D5" s="382"/>
      <c r="E5" s="497" t="s">
        <v>1634</v>
      </c>
      <c r="F5" s="550"/>
      <c r="G5" s="652" t="s">
        <v>261</v>
      </c>
      <c r="H5" s="496" t="s">
        <v>1635</v>
      </c>
      <c r="I5" s="498" t="s">
        <v>1636</v>
      </c>
      <c r="J5" s="930" t="s">
        <v>1637</v>
      </c>
      <c r="K5" s="168"/>
      <c r="L5" s="499"/>
      <c r="M5" s="499"/>
      <c r="N5" s="499"/>
      <c r="O5" s="501" t="s">
        <v>196</v>
      </c>
      <c r="P5" s="1003"/>
      <c r="Q5" s="1006"/>
      <c r="R5" s="975"/>
    </row>
    <row r="6" spans="2:18" ht="15" customHeight="1" x14ac:dyDescent="0.25">
      <c r="B6" s="148" t="s">
        <v>1638</v>
      </c>
      <c r="C6" s="567"/>
      <c r="D6" s="380"/>
      <c r="E6" s="149" t="s">
        <v>1639</v>
      </c>
      <c r="F6" s="261"/>
      <c r="G6" s="799" t="str">
        <f>HYPERLINK("#OBGeomType","Code list")</f>
        <v>Code list</v>
      </c>
      <c r="H6" s="479" t="s">
        <v>1640</v>
      </c>
      <c r="I6" s="480" t="s">
        <v>1641</v>
      </c>
      <c r="J6" s="968"/>
      <c r="K6" s="301"/>
      <c r="L6" s="302"/>
      <c r="M6" s="302"/>
      <c r="N6" s="302"/>
      <c r="O6" s="525" t="s">
        <v>196</v>
      </c>
      <c r="P6" s="1003"/>
      <c r="Q6" s="1006"/>
      <c r="R6" s="975"/>
    </row>
    <row r="7" spans="2:18" ht="75" customHeight="1" x14ac:dyDescent="0.25">
      <c r="B7" s="1033" t="s">
        <v>1642</v>
      </c>
      <c r="C7" s="1043" t="s">
        <v>682</v>
      </c>
      <c r="D7" s="1037"/>
      <c r="E7" s="1035" t="s">
        <v>1643</v>
      </c>
      <c r="F7" s="930"/>
      <c r="G7" s="1046" t="s">
        <v>1644</v>
      </c>
      <c r="H7" s="1028" t="s">
        <v>1645</v>
      </c>
      <c r="I7" s="732" t="s">
        <v>1646</v>
      </c>
      <c r="J7" s="930" t="s">
        <v>1647</v>
      </c>
      <c r="K7" s="631" t="s">
        <v>244</v>
      </c>
      <c r="L7" s="432" t="s">
        <v>1621</v>
      </c>
      <c r="M7" s="107" t="s">
        <v>1648</v>
      </c>
      <c r="N7" s="432" t="s">
        <v>195</v>
      </c>
      <c r="O7" s="1025" t="s">
        <v>1631</v>
      </c>
      <c r="P7" s="1003"/>
      <c r="Q7" s="1006"/>
      <c r="R7" s="975"/>
    </row>
    <row r="8" spans="2:18" ht="75" customHeight="1" x14ac:dyDescent="0.25">
      <c r="B8" s="1034"/>
      <c r="C8" s="1044"/>
      <c r="D8" s="1038"/>
      <c r="E8" s="1036"/>
      <c r="F8" s="877"/>
      <c r="G8" s="1047"/>
      <c r="H8" s="1029"/>
      <c r="I8" s="732" t="s">
        <v>1649</v>
      </c>
      <c r="J8" s="877"/>
      <c r="K8" s="631" t="s">
        <v>192</v>
      </c>
      <c r="L8" s="432" t="s">
        <v>1650</v>
      </c>
      <c r="M8" s="432" t="s">
        <v>246</v>
      </c>
      <c r="N8" s="432" t="s">
        <v>195</v>
      </c>
      <c r="O8" s="1026"/>
      <c r="P8" s="1003"/>
      <c r="Q8" s="1006"/>
      <c r="R8" s="975"/>
    </row>
    <row r="9" spans="2:18" ht="75" customHeight="1" x14ac:dyDescent="0.25">
      <c r="B9" s="1034"/>
      <c r="C9" s="1044"/>
      <c r="D9" s="1038"/>
      <c r="E9" s="1036"/>
      <c r="F9" s="877"/>
      <c r="G9" s="1047"/>
      <c r="H9" s="1029"/>
      <c r="I9" s="732" t="s">
        <v>1651</v>
      </c>
      <c r="J9" s="877"/>
      <c r="K9" s="631" t="s">
        <v>192</v>
      </c>
      <c r="L9" s="432" t="s">
        <v>193</v>
      </c>
      <c r="M9" s="432" t="s">
        <v>246</v>
      </c>
      <c r="N9" s="432" t="s">
        <v>195</v>
      </c>
      <c r="O9" s="1026"/>
      <c r="P9" s="1003"/>
      <c r="Q9" s="1006"/>
      <c r="R9" s="975"/>
    </row>
    <row r="10" spans="2:18" ht="75" customHeight="1" x14ac:dyDescent="0.25">
      <c r="B10" s="888"/>
      <c r="C10" s="1044"/>
      <c r="D10" s="1039"/>
      <c r="E10" s="1036"/>
      <c r="F10" s="968"/>
      <c r="G10" s="1048"/>
      <c r="H10" s="1030"/>
      <c r="I10" s="732" t="s">
        <v>1652</v>
      </c>
      <c r="J10" s="968"/>
      <c r="K10" s="630" t="s">
        <v>192</v>
      </c>
      <c r="L10" s="416" t="s">
        <v>1653</v>
      </c>
      <c r="M10" s="620" t="s">
        <v>246</v>
      </c>
      <c r="N10" s="416" t="s">
        <v>195</v>
      </c>
      <c r="O10" s="1027"/>
      <c r="P10" s="1003"/>
      <c r="Q10" s="1006"/>
      <c r="R10" s="975"/>
    </row>
    <row r="11" spans="2:18" ht="60" x14ac:dyDescent="0.25">
      <c r="B11" s="148" t="s">
        <v>1654</v>
      </c>
      <c r="C11" s="567"/>
      <c r="D11" s="383"/>
      <c r="E11" s="149" t="s">
        <v>1655</v>
      </c>
      <c r="F11" s="610"/>
      <c r="G11" s="633" t="s">
        <v>257</v>
      </c>
      <c r="H11" s="479" t="s">
        <v>1656</v>
      </c>
      <c r="I11" s="480" t="s">
        <v>1657</v>
      </c>
      <c r="J11" s="144" t="s">
        <v>1658</v>
      </c>
      <c r="K11" s="429"/>
      <c r="L11" s="640"/>
      <c r="M11" s="17" t="s">
        <v>504</v>
      </c>
      <c r="N11" s="640"/>
      <c r="O11" s="634" t="s">
        <v>196</v>
      </c>
      <c r="P11" s="1003"/>
      <c r="Q11" s="1006"/>
      <c r="R11" s="975"/>
    </row>
    <row r="12" spans="2:18" ht="36" x14ac:dyDescent="0.25">
      <c r="B12" s="502" t="s">
        <v>1659</v>
      </c>
      <c r="C12" s="740" t="s">
        <v>171</v>
      </c>
      <c r="D12" s="380"/>
      <c r="E12" s="649" t="s">
        <v>1660</v>
      </c>
      <c r="F12" s="565"/>
      <c r="G12" s="328"/>
      <c r="H12" s="637" t="s">
        <v>1661</v>
      </c>
      <c r="I12" s="480"/>
      <c r="J12" s="506"/>
      <c r="K12" s="301"/>
      <c r="L12" s="302"/>
      <c r="M12" s="17"/>
      <c r="N12" s="107"/>
      <c r="O12" s="335"/>
      <c r="P12" s="1003"/>
      <c r="Q12" s="1006"/>
      <c r="R12" s="975"/>
    </row>
    <row r="13" spans="2:18" ht="48.75" customHeight="1" x14ac:dyDescent="0.25">
      <c r="B13" s="1033" t="s">
        <v>1662</v>
      </c>
      <c r="C13" s="1043" t="s">
        <v>682</v>
      </c>
      <c r="D13" s="1037"/>
      <c r="E13" s="1035"/>
      <c r="F13" s="930" t="s">
        <v>189</v>
      </c>
      <c r="G13" s="1040" t="s">
        <v>189</v>
      </c>
      <c r="H13" s="1028" t="s">
        <v>1663</v>
      </c>
      <c r="I13" s="732" t="s">
        <v>1664</v>
      </c>
      <c r="J13" s="930" t="s">
        <v>1665</v>
      </c>
      <c r="K13" s="301" t="s">
        <v>244</v>
      </c>
      <c r="L13" s="302" t="s">
        <v>245</v>
      </c>
      <c r="M13" s="17" t="s">
        <v>504</v>
      </c>
      <c r="N13" s="665" t="s">
        <v>195</v>
      </c>
      <c r="O13" s="1020" t="s">
        <v>1631</v>
      </c>
      <c r="P13" s="1003"/>
      <c r="Q13" s="1006"/>
      <c r="R13" s="975"/>
    </row>
    <row r="14" spans="2:18" ht="48.75" customHeight="1" x14ac:dyDescent="0.25">
      <c r="B14" s="1034"/>
      <c r="C14" s="1044"/>
      <c r="D14" s="1038"/>
      <c r="E14" s="1036"/>
      <c r="F14" s="877"/>
      <c r="G14" s="1041"/>
      <c r="H14" s="1029"/>
      <c r="I14" s="732" t="s">
        <v>1666</v>
      </c>
      <c r="J14" s="877"/>
      <c r="K14" s="631" t="s">
        <v>192</v>
      </c>
      <c r="L14" s="432" t="s">
        <v>1622</v>
      </c>
      <c r="M14" s="107" t="s">
        <v>511</v>
      </c>
      <c r="N14" s="665" t="s">
        <v>195</v>
      </c>
      <c r="O14" s="1021"/>
      <c r="P14" s="1003"/>
      <c r="Q14" s="1006"/>
      <c r="R14" s="975"/>
    </row>
    <row r="15" spans="2:18" ht="48.75" customHeight="1" x14ac:dyDescent="0.25">
      <c r="B15" s="1034"/>
      <c r="C15" s="1044"/>
      <c r="D15" s="1038"/>
      <c r="E15" s="1036"/>
      <c r="F15" s="877"/>
      <c r="G15" s="1041"/>
      <c r="H15" s="1029"/>
      <c r="I15" s="732" t="s">
        <v>1667</v>
      </c>
      <c r="J15" s="877"/>
      <c r="K15" s="631" t="s">
        <v>192</v>
      </c>
      <c r="L15" s="432" t="s">
        <v>193</v>
      </c>
      <c r="M15" s="432" t="s">
        <v>194</v>
      </c>
      <c r="N15" s="489" t="s">
        <v>195</v>
      </c>
      <c r="O15" s="1021"/>
      <c r="P15" s="1003"/>
      <c r="Q15" s="1006"/>
      <c r="R15" s="975"/>
    </row>
    <row r="16" spans="2:18" ht="48.75" customHeight="1" x14ac:dyDescent="0.25">
      <c r="B16" s="888"/>
      <c r="C16" s="1045"/>
      <c r="D16" s="1039"/>
      <c r="E16" s="892"/>
      <c r="F16" s="968"/>
      <c r="G16" s="1042"/>
      <c r="H16" s="1030"/>
      <c r="I16" s="732" t="s">
        <v>1668</v>
      </c>
      <c r="J16" s="968"/>
      <c r="K16" s="631" t="s">
        <v>192</v>
      </c>
      <c r="L16" s="432" t="s">
        <v>504</v>
      </c>
      <c r="M16" s="620" t="s">
        <v>511</v>
      </c>
      <c r="N16" s="489" t="s">
        <v>195</v>
      </c>
      <c r="O16" s="1022"/>
      <c r="P16" s="1003"/>
      <c r="Q16" s="1006"/>
      <c r="R16" s="975"/>
    </row>
    <row r="17" spans="2:18" ht="30" customHeight="1" x14ac:dyDescent="0.25">
      <c r="B17" s="502" t="s">
        <v>1669</v>
      </c>
      <c r="C17" s="690" t="s">
        <v>319</v>
      </c>
      <c r="D17" s="361"/>
      <c r="E17" s="615"/>
      <c r="F17" s="551" t="s">
        <v>1670</v>
      </c>
      <c r="G17" s="652" t="s">
        <v>189</v>
      </c>
      <c r="H17" s="397" t="s">
        <v>1671</v>
      </c>
      <c r="I17" s="475" t="s">
        <v>1672</v>
      </c>
      <c r="J17" s="40" t="s">
        <v>1673</v>
      </c>
      <c r="K17" s="1031" t="str">
        <f>HYPERLINK("#OBElevation","see data item OB01061")</f>
        <v>see data item OB01061</v>
      </c>
      <c r="L17" s="1032"/>
      <c r="M17" s="1032"/>
      <c r="N17" s="1032"/>
      <c r="O17" s="666" t="s">
        <v>1631</v>
      </c>
      <c r="P17" s="1003"/>
      <c r="Q17" s="1006"/>
      <c r="R17" s="975"/>
    </row>
    <row r="18" spans="2:18" ht="105" x14ac:dyDescent="0.25">
      <c r="B18" s="279" t="s">
        <v>1674</v>
      </c>
      <c r="C18" s="569"/>
      <c r="D18" s="380"/>
      <c r="E18" s="245"/>
      <c r="F18" s="552" t="s">
        <v>199</v>
      </c>
      <c r="G18" s="328" t="s">
        <v>199</v>
      </c>
      <c r="H18" s="529" t="s">
        <v>1675</v>
      </c>
      <c r="I18" s="480" t="s">
        <v>1676</v>
      </c>
      <c r="J18" s="530" t="s">
        <v>1677</v>
      </c>
      <c r="K18" s="1031" t="str">
        <f>HYPERLINK("#OBElevation","see data item OB01061")</f>
        <v>see data item OB01061</v>
      </c>
      <c r="L18" s="1032"/>
      <c r="M18" s="1032"/>
      <c r="N18" s="1032"/>
      <c r="O18" s="666" t="s">
        <v>1631</v>
      </c>
      <c r="P18" s="1003"/>
      <c r="Q18" s="1006"/>
      <c r="R18" s="975"/>
    </row>
    <row r="19" spans="2:18" ht="15" customHeight="1" x14ac:dyDescent="0.25">
      <c r="B19" s="502" t="s">
        <v>1678</v>
      </c>
      <c r="C19" s="691" t="s">
        <v>137</v>
      </c>
      <c r="D19" s="383"/>
      <c r="E19" s="288"/>
      <c r="F19" s="551" t="s">
        <v>198</v>
      </c>
      <c r="G19" s="652" t="s">
        <v>199</v>
      </c>
      <c r="H19" s="397" t="s">
        <v>1679</v>
      </c>
      <c r="I19" s="480" t="s">
        <v>1680</v>
      </c>
      <c r="J19" s="629" t="s">
        <v>1681</v>
      </c>
      <c r="K19" s="1031" t="str">
        <f>HYPERLINK("#OBElevation","see data item OB01061")</f>
        <v>see data item OB01061</v>
      </c>
      <c r="L19" s="1032"/>
      <c r="M19" s="1032"/>
      <c r="N19" s="1032"/>
      <c r="O19" s="543" t="s">
        <v>196</v>
      </c>
      <c r="P19" s="1003"/>
      <c r="Q19" s="1006"/>
      <c r="R19" s="975"/>
    </row>
    <row r="20" spans="2:18" ht="195" customHeight="1" x14ac:dyDescent="0.25">
      <c r="B20" s="165" t="s">
        <v>1682</v>
      </c>
      <c r="C20" s="715" t="s">
        <v>1683</v>
      </c>
      <c r="D20" s="742"/>
      <c r="E20" s="531" t="s">
        <v>33</v>
      </c>
      <c r="F20" s="542"/>
      <c r="G20" s="800" t="str">
        <f>HYPERLINK("#OBType","Code list")</f>
        <v>Code list</v>
      </c>
      <c r="H20" s="259" t="s">
        <v>1684</v>
      </c>
      <c r="I20" s="480" t="s">
        <v>1685</v>
      </c>
      <c r="J20" s="532" t="s">
        <v>1686</v>
      </c>
      <c r="K20" s="526"/>
      <c r="L20" s="533"/>
      <c r="M20" s="533"/>
      <c r="N20" s="533"/>
      <c r="O20" s="611" t="s">
        <v>1631</v>
      </c>
      <c r="P20" s="1003"/>
      <c r="Q20" s="1006"/>
      <c r="R20" s="975"/>
    </row>
    <row r="21" spans="2:18" x14ac:dyDescent="0.25">
      <c r="B21" s="502" t="s">
        <v>1687</v>
      </c>
      <c r="C21" s="691" t="s">
        <v>171</v>
      </c>
      <c r="D21" s="563"/>
      <c r="E21" s="539" t="s">
        <v>1688</v>
      </c>
      <c r="F21" s="540"/>
      <c r="G21" s="328"/>
      <c r="H21" s="260" t="s">
        <v>1689</v>
      </c>
      <c r="J21" s="144"/>
      <c r="K21" s="301"/>
      <c r="L21" s="302"/>
      <c r="M21" s="302"/>
      <c r="N21" s="302"/>
      <c r="O21" s="525"/>
      <c r="P21" s="1003"/>
      <c r="Q21" s="1006"/>
      <c r="R21" s="975"/>
    </row>
    <row r="22" spans="2:18" ht="30" x14ac:dyDescent="0.25">
      <c r="B22" s="536" t="s">
        <v>1690</v>
      </c>
      <c r="C22" s="691" t="s">
        <v>155</v>
      </c>
      <c r="D22" s="380"/>
      <c r="E22" s="128"/>
      <c r="F22" s="537" t="s">
        <v>1691</v>
      </c>
      <c r="G22" s="368" t="s">
        <v>9</v>
      </c>
      <c r="H22" s="260" t="s">
        <v>1692</v>
      </c>
      <c r="I22" s="480" t="s">
        <v>1693</v>
      </c>
      <c r="J22" s="144" t="s">
        <v>1637</v>
      </c>
      <c r="K22" s="631"/>
      <c r="L22" s="432"/>
      <c r="M22" s="432"/>
      <c r="N22" s="432"/>
      <c r="O22" s="549" t="s">
        <v>196</v>
      </c>
      <c r="P22" s="1003"/>
      <c r="Q22" s="1006"/>
      <c r="R22" s="975"/>
    </row>
    <row r="23" spans="2:18" x14ac:dyDescent="0.25">
      <c r="B23" s="502" t="s">
        <v>1694</v>
      </c>
      <c r="C23" s="692" t="s">
        <v>319</v>
      </c>
      <c r="D23" s="380"/>
      <c r="E23" s="128"/>
      <c r="F23" s="553" t="s">
        <v>338</v>
      </c>
      <c r="G23" s="800" t="str">
        <f>HYPERLINK("#OBStatus","Code list")</f>
        <v>Code list</v>
      </c>
      <c r="H23" s="260" t="s">
        <v>1695</v>
      </c>
      <c r="I23" s="480" t="s">
        <v>1696</v>
      </c>
      <c r="J23" s="144" t="s">
        <v>1697</v>
      </c>
      <c r="K23" s="631"/>
      <c r="L23" s="432"/>
      <c r="M23" s="432"/>
      <c r="N23" s="432"/>
      <c r="O23" s="549" t="s">
        <v>196</v>
      </c>
      <c r="P23" s="1003"/>
      <c r="Q23" s="1006"/>
      <c r="R23" s="975"/>
    </row>
    <row r="24" spans="2:18" ht="30" customHeight="1" x14ac:dyDescent="0.25">
      <c r="B24" s="165" t="s">
        <v>1698</v>
      </c>
      <c r="C24" s="577"/>
      <c r="D24" s="382"/>
      <c r="E24" s="497" t="s">
        <v>1699</v>
      </c>
      <c r="F24" s="550"/>
      <c r="G24" s="234" t="s">
        <v>112</v>
      </c>
      <c r="H24" s="496" t="s">
        <v>1700</v>
      </c>
      <c r="I24" s="480" t="s">
        <v>1701</v>
      </c>
      <c r="J24" s="930" t="s">
        <v>1637</v>
      </c>
      <c r="K24" s="631"/>
      <c r="L24" s="432"/>
      <c r="M24" s="432"/>
      <c r="N24" s="432"/>
      <c r="O24" s="501" t="s">
        <v>196</v>
      </c>
      <c r="P24" s="1003"/>
      <c r="Q24" s="1006"/>
      <c r="R24" s="975"/>
    </row>
    <row r="25" spans="2:18" ht="30" customHeight="1" x14ac:dyDescent="0.25">
      <c r="B25" s="118" t="s">
        <v>1702</v>
      </c>
      <c r="C25" s="570"/>
      <c r="D25" s="361"/>
      <c r="E25" s="288" t="s">
        <v>1703</v>
      </c>
      <c r="F25" s="527"/>
      <c r="G25" s="153" t="s">
        <v>112</v>
      </c>
      <c r="H25" s="273" t="s">
        <v>1704</v>
      </c>
      <c r="I25" s="480" t="s">
        <v>1705</v>
      </c>
      <c r="J25" s="968"/>
      <c r="K25" s="630"/>
      <c r="L25" s="416"/>
      <c r="M25" s="416"/>
      <c r="N25" s="416"/>
      <c r="O25" s="528" t="s">
        <v>196</v>
      </c>
      <c r="P25" s="1003"/>
      <c r="Q25" s="1006"/>
      <c r="R25" s="975"/>
    </row>
    <row r="26" spans="2:18" ht="24" x14ac:dyDescent="0.25">
      <c r="B26" s="148" t="s">
        <v>1706</v>
      </c>
      <c r="C26" s="692" t="s">
        <v>155</v>
      </c>
      <c r="D26" s="563"/>
      <c r="E26" s="541" t="s">
        <v>354</v>
      </c>
      <c r="F26" s="540"/>
      <c r="G26" s="328"/>
      <c r="H26" s="260" t="s">
        <v>1707</v>
      </c>
      <c r="I26" s="480"/>
      <c r="J26" s="242"/>
      <c r="K26" s="301"/>
      <c r="L26" s="302"/>
      <c r="M26" s="302"/>
      <c r="N26" s="302"/>
      <c r="O26" s="335"/>
      <c r="P26" s="1003"/>
      <c r="Q26" s="1006"/>
      <c r="R26" s="975"/>
    </row>
    <row r="27" spans="2:18" ht="255" customHeight="1" x14ac:dyDescent="0.25">
      <c r="B27" s="118" t="s">
        <v>1708</v>
      </c>
      <c r="C27" s="720" t="s">
        <v>1683</v>
      </c>
      <c r="D27" s="582"/>
      <c r="E27" s="544"/>
      <c r="F27" s="547" t="s">
        <v>33</v>
      </c>
      <c r="G27" s="800" t="str">
        <f>HYPERLINK("#OBLightType","Code list")</f>
        <v>Code list</v>
      </c>
      <c r="H27" s="260" t="s">
        <v>1709</v>
      </c>
      <c r="I27" s="480" t="s">
        <v>1710</v>
      </c>
      <c r="J27" s="144" t="s">
        <v>1711</v>
      </c>
      <c r="K27" s="631"/>
      <c r="L27" s="432"/>
      <c r="M27" s="432"/>
      <c r="N27" s="432"/>
      <c r="O27" s="406" t="s">
        <v>1631</v>
      </c>
      <c r="P27" s="1004"/>
      <c r="Q27" s="1007"/>
      <c r="R27" s="976"/>
    </row>
    <row r="28" spans="2:18" ht="30" customHeight="1" x14ac:dyDescent="0.25">
      <c r="B28" s="308" t="s">
        <v>1712</v>
      </c>
      <c r="C28" s="719" t="s">
        <v>1683</v>
      </c>
      <c r="D28" s="347"/>
      <c r="E28" s="486"/>
      <c r="F28" s="490" t="s">
        <v>520</v>
      </c>
      <c r="G28" s="801" t="str">
        <f>HYPERLINK("#OBLightCol","Code list")</f>
        <v>Code list</v>
      </c>
      <c r="H28" s="410" t="s">
        <v>1713</v>
      </c>
      <c r="I28" s="475"/>
      <c r="J28" s="507" t="s">
        <v>122</v>
      </c>
      <c r="K28" s="631"/>
      <c r="L28" s="432"/>
      <c r="M28" s="432"/>
      <c r="N28" s="432"/>
      <c r="O28" s="303" t="s">
        <v>128</v>
      </c>
      <c r="P28" s="487" t="s">
        <v>128</v>
      </c>
      <c r="Q28" s="150"/>
      <c r="R28" s="481"/>
    </row>
    <row r="29" spans="2:18" ht="30" customHeight="1" x14ac:dyDescent="0.25">
      <c r="B29" s="502" t="s">
        <v>1714</v>
      </c>
      <c r="C29" s="690" t="s">
        <v>137</v>
      </c>
      <c r="E29" s="546"/>
      <c r="F29" s="553" t="s">
        <v>1715</v>
      </c>
      <c r="G29" s="800" t="str">
        <f>HYPERLINK("#OBLightSync","Code list")</f>
        <v>Code list</v>
      </c>
      <c r="H29" s="260" t="s">
        <v>1716</v>
      </c>
      <c r="I29" s="475" t="s">
        <v>1717</v>
      </c>
      <c r="J29" s="629" t="s">
        <v>122</v>
      </c>
      <c r="K29" s="630"/>
      <c r="L29" s="416"/>
      <c r="M29" s="416"/>
      <c r="N29" s="416"/>
      <c r="O29" s="543" t="s">
        <v>196</v>
      </c>
      <c r="P29" s="1012" t="s">
        <v>117</v>
      </c>
      <c r="Q29" s="1009" t="s">
        <v>1632</v>
      </c>
      <c r="R29" s="1014"/>
    </row>
    <row r="30" spans="2:18" ht="15" customHeight="1" x14ac:dyDescent="0.25">
      <c r="B30" s="502" t="s">
        <v>1718</v>
      </c>
      <c r="C30" s="691" t="s">
        <v>171</v>
      </c>
      <c r="D30" s="743"/>
      <c r="E30" s="539" t="s">
        <v>1039</v>
      </c>
      <c r="F30" s="554"/>
      <c r="G30" s="234"/>
      <c r="H30" s="260" t="s">
        <v>1719</v>
      </c>
      <c r="I30" s="480"/>
      <c r="J30" s="978" t="s">
        <v>1720</v>
      </c>
      <c r="K30" s="168"/>
      <c r="L30" s="499"/>
      <c r="M30" s="499"/>
      <c r="N30" s="533"/>
      <c r="O30" s="534"/>
      <c r="P30" s="1003"/>
      <c r="Q30" s="1010"/>
      <c r="R30" s="975"/>
    </row>
    <row r="31" spans="2:18" ht="45" customHeight="1" x14ac:dyDescent="0.25">
      <c r="B31" s="148" t="s">
        <v>1721</v>
      </c>
      <c r="C31" s="720" t="s">
        <v>535</v>
      </c>
      <c r="D31" s="563"/>
      <c r="E31" s="545"/>
      <c r="F31" s="553" t="s">
        <v>33</v>
      </c>
      <c r="G31" s="800" t="str">
        <f>HYPERLINK("#OBMarkType","Code list")</f>
        <v>Code list</v>
      </c>
      <c r="H31" s="260" t="s">
        <v>1722</v>
      </c>
      <c r="I31" s="480" t="s">
        <v>1723</v>
      </c>
      <c r="J31" s="997"/>
      <c r="K31" s="631"/>
      <c r="L31" s="432"/>
      <c r="M31" s="432"/>
      <c r="N31" s="302"/>
      <c r="O31" s="612" t="s">
        <v>1631</v>
      </c>
      <c r="P31" s="1003"/>
      <c r="Q31" s="1010"/>
      <c r="R31" s="975"/>
    </row>
    <row r="32" spans="2:18" x14ac:dyDescent="0.25">
      <c r="B32" s="502" t="s">
        <v>1724</v>
      </c>
      <c r="C32" s="691" t="s">
        <v>137</v>
      </c>
      <c r="D32" s="361"/>
      <c r="E32" s="288"/>
      <c r="F32" s="553" t="s">
        <v>520</v>
      </c>
      <c r="G32" s="800" t="str">
        <f>HYPERLINK("#OBMarkCol","Code list")</f>
        <v>Code list</v>
      </c>
      <c r="H32" s="260" t="s">
        <v>1725</v>
      </c>
      <c r="I32" s="480" t="s">
        <v>1726</v>
      </c>
      <c r="J32" s="998"/>
      <c r="K32" s="630"/>
      <c r="L32" s="416"/>
      <c r="M32" s="416"/>
      <c r="N32" s="416"/>
      <c r="O32" s="535" t="s">
        <v>196</v>
      </c>
      <c r="P32" s="1003"/>
      <c r="Q32" s="1010"/>
      <c r="R32" s="975"/>
    </row>
    <row r="33" spans="2:18" x14ac:dyDescent="0.25">
      <c r="B33" s="148" t="s">
        <v>1727</v>
      </c>
      <c r="C33" s="570"/>
      <c r="D33" s="380"/>
      <c r="E33" s="149" t="s">
        <v>1728</v>
      </c>
      <c r="F33" s="261"/>
      <c r="G33" s="328" t="s">
        <v>112</v>
      </c>
      <c r="H33" s="479" t="s">
        <v>1729</v>
      </c>
      <c r="I33" s="480" t="s">
        <v>1730</v>
      </c>
      <c r="J33" s="505" t="s">
        <v>122</v>
      </c>
      <c r="K33" s="301"/>
      <c r="L33" s="302"/>
      <c r="M33" s="302"/>
      <c r="N33" s="302"/>
      <c r="O33" s="335" t="s">
        <v>196</v>
      </c>
      <c r="P33" s="1013"/>
      <c r="Q33" s="1011"/>
      <c r="R33" s="976"/>
    </row>
    <row r="34" spans="2:18" ht="24" x14ac:dyDescent="0.25">
      <c r="B34" s="502" t="s">
        <v>1731</v>
      </c>
      <c r="C34" s="692" t="s">
        <v>319</v>
      </c>
      <c r="D34" s="347"/>
      <c r="E34" s="660" t="s">
        <v>1732</v>
      </c>
      <c r="F34" s="537"/>
      <c r="G34" s="652" t="s">
        <v>209</v>
      </c>
      <c r="H34" s="260" t="s">
        <v>1733</v>
      </c>
      <c r="I34" s="480"/>
      <c r="J34" s="505" t="s">
        <v>1734</v>
      </c>
      <c r="K34" s="631"/>
      <c r="L34" s="432"/>
      <c r="M34" s="432"/>
      <c r="N34" s="432"/>
      <c r="O34" s="538" t="s">
        <v>196</v>
      </c>
      <c r="P34" s="1012" t="s">
        <v>117</v>
      </c>
      <c r="Q34" s="1018" t="s">
        <v>1735</v>
      </c>
      <c r="R34" s="1023"/>
    </row>
    <row r="35" spans="2:18" ht="36" customHeight="1" x14ac:dyDescent="0.25">
      <c r="B35" s="502" t="s">
        <v>1736</v>
      </c>
      <c r="C35" s="692" t="s">
        <v>319</v>
      </c>
      <c r="D35" s="347"/>
      <c r="E35" s="660" t="s">
        <v>1737</v>
      </c>
      <c r="F35" s="537"/>
      <c r="G35" s="800" t="str">
        <f>HYPERLINK("#OBdqr","Code list")</f>
        <v>Code list</v>
      </c>
      <c r="H35" s="637" t="s">
        <v>1738</v>
      </c>
      <c r="I35" s="480"/>
      <c r="J35" s="505" t="s">
        <v>1739</v>
      </c>
      <c r="K35" s="631"/>
      <c r="L35" s="432"/>
      <c r="M35" s="432"/>
      <c r="N35" s="432"/>
      <c r="O35" s="489" t="s">
        <v>196</v>
      </c>
      <c r="P35" s="1013"/>
      <c r="Q35" s="1019"/>
      <c r="R35" s="1024"/>
    </row>
    <row r="36" spans="2:18" x14ac:dyDescent="0.25">
      <c r="B36" s="502" t="s">
        <v>1740</v>
      </c>
      <c r="C36" s="692" t="s">
        <v>319</v>
      </c>
      <c r="D36" s="347"/>
      <c r="E36" s="660" t="s">
        <v>1741</v>
      </c>
      <c r="F36" s="641"/>
      <c r="G36" s="368"/>
      <c r="H36" s="397" t="s">
        <v>1742</v>
      </c>
      <c r="I36" s="480"/>
      <c r="J36" s="505"/>
      <c r="K36" s="508"/>
      <c r="L36" s="509"/>
      <c r="M36" s="509"/>
      <c r="N36" s="509"/>
      <c r="O36" s="559"/>
      <c r="P36" s="1015" t="s">
        <v>117</v>
      </c>
      <c r="Q36" s="1017" t="s">
        <v>1632</v>
      </c>
      <c r="R36" s="999"/>
    </row>
    <row r="37" spans="2:18" ht="30" customHeight="1" x14ac:dyDescent="0.25">
      <c r="B37" s="502" t="s">
        <v>1743</v>
      </c>
      <c r="C37" s="692" t="s">
        <v>319</v>
      </c>
      <c r="D37" s="347"/>
      <c r="E37" s="619"/>
      <c r="F37" s="555" t="s">
        <v>1744</v>
      </c>
      <c r="G37" s="800" t="str">
        <f>HYPERLINK("#OBAuthority","Code list")</f>
        <v>Code list</v>
      </c>
      <c r="H37" s="397" t="s">
        <v>1745</v>
      </c>
      <c r="I37" s="480" t="s">
        <v>1746</v>
      </c>
      <c r="J37" s="744" t="s">
        <v>1673</v>
      </c>
      <c r="K37" s="508"/>
      <c r="L37" s="509"/>
      <c r="M37" s="509"/>
      <c r="N37" s="509"/>
      <c r="O37" s="559" t="s">
        <v>196</v>
      </c>
      <c r="P37" s="904"/>
      <c r="Q37" s="1006"/>
      <c r="R37" s="1000"/>
    </row>
    <row r="38" spans="2:18" ht="30" x14ac:dyDescent="0.25">
      <c r="B38" s="502" t="s">
        <v>1747</v>
      </c>
      <c r="C38" s="690" t="s">
        <v>319</v>
      </c>
      <c r="D38" s="347"/>
      <c r="E38" s="619"/>
      <c r="F38" s="555" t="s">
        <v>1748</v>
      </c>
      <c r="G38" s="802" t="str">
        <f>HYPERLINK("#OBNatReg","Code list")</f>
        <v>Code list</v>
      </c>
      <c r="H38" s="556" t="s">
        <v>1749</v>
      </c>
      <c r="I38" s="480" t="s">
        <v>1750</v>
      </c>
      <c r="J38" s="505" t="s">
        <v>1751</v>
      </c>
      <c r="K38" s="508"/>
      <c r="L38" s="509"/>
      <c r="M38" s="509"/>
      <c r="N38" s="509"/>
      <c r="O38" s="559" t="s">
        <v>196</v>
      </c>
      <c r="P38" s="904"/>
      <c r="Q38" s="1006"/>
      <c r="R38" s="1000"/>
    </row>
    <row r="39" spans="2:18" ht="15" customHeight="1" x14ac:dyDescent="0.25">
      <c r="B39" s="502" t="s">
        <v>1752</v>
      </c>
      <c r="C39" s="691" t="s">
        <v>319</v>
      </c>
      <c r="D39" s="361"/>
      <c r="E39" s="660" t="s">
        <v>1753</v>
      </c>
      <c r="F39" s="537"/>
      <c r="G39" s="557" t="s">
        <v>261</v>
      </c>
      <c r="H39" s="556" t="s">
        <v>1754</v>
      </c>
      <c r="I39" s="480" t="s">
        <v>1755</v>
      </c>
      <c r="J39" s="912" t="s">
        <v>1673</v>
      </c>
      <c r="K39" s="630"/>
      <c r="L39" s="416"/>
      <c r="M39" s="416"/>
      <c r="N39" s="416"/>
      <c r="O39" s="358" t="s">
        <v>196</v>
      </c>
      <c r="P39" s="904"/>
      <c r="Q39" s="1006"/>
      <c r="R39" s="1000"/>
    </row>
    <row r="40" spans="2:18" x14ac:dyDescent="0.25">
      <c r="B40" s="502" t="s">
        <v>1756</v>
      </c>
      <c r="C40" s="690" t="s">
        <v>319</v>
      </c>
      <c r="D40" s="380"/>
      <c r="E40" s="660" t="s">
        <v>1757</v>
      </c>
      <c r="F40" s="624"/>
      <c r="G40" s="558"/>
      <c r="H40" s="556" t="s">
        <v>1758</v>
      </c>
      <c r="I40" s="480"/>
      <c r="J40" s="867"/>
      <c r="K40" s="301"/>
      <c r="L40" s="302"/>
      <c r="M40" s="302"/>
      <c r="N40" s="302"/>
      <c r="O40" s="400"/>
      <c r="P40" s="904"/>
      <c r="Q40" s="1006"/>
      <c r="R40" s="1000"/>
    </row>
    <row r="41" spans="2:18" x14ac:dyDescent="0.25">
      <c r="B41" s="502" t="s">
        <v>1759</v>
      </c>
      <c r="C41" s="691" t="s">
        <v>319</v>
      </c>
      <c r="D41" s="361"/>
      <c r="E41" s="615"/>
      <c r="F41" s="555" t="s">
        <v>1760</v>
      </c>
      <c r="G41" s="802" t="str">
        <f>HYPERLINK("#OBState","Code list")</f>
        <v>Code list</v>
      </c>
      <c r="H41" s="556" t="s">
        <v>1761</v>
      </c>
      <c r="I41" s="480" t="s">
        <v>1762</v>
      </c>
      <c r="J41" s="867"/>
      <c r="K41" s="630"/>
      <c r="L41" s="416"/>
      <c r="M41" s="416"/>
      <c r="N41" s="416"/>
      <c r="O41" s="358" t="s">
        <v>196</v>
      </c>
      <c r="P41" s="904"/>
      <c r="Q41" s="1006"/>
      <c r="R41" s="1000"/>
    </row>
    <row r="42" spans="2:18" x14ac:dyDescent="0.25">
      <c r="B42" s="502" t="s">
        <v>1763</v>
      </c>
      <c r="C42" s="692" t="s">
        <v>319</v>
      </c>
      <c r="D42" s="380"/>
      <c r="E42" s="149"/>
      <c r="F42" s="555" t="s">
        <v>1764</v>
      </c>
      <c r="G42" s="802" t="str">
        <f>HYPERLINK("#OBDistrict","Code list")</f>
        <v>Code list</v>
      </c>
      <c r="H42" s="556" t="s">
        <v>1765</v>
      </c>
      <c r="I42" s="480" t="s">
        <v>1766</v>
      </c>
      <c r="J42" s="867"/>
      <c r="K42" s="301"/>
      <c r="L42" s="302"/>
      <c r="M42" s="302"/>
      <c r="N42" s="302"/>
      <c r="O42" s="400" t="s">
        <v>196</v>
      </c>
      <c r="P42" s="904"/>
      <c r="Q42" s="1006"/>
      <c r="R42" s="1000"/>
    </row>
    <row r="43" spans="2:18" ht="24" x14ac:dyDescent="0.25">
      <c r="B43" s="502" t="s">
        <v>1767</v>
      </c>
      <c r="C43" s="692" t="s">
        <v>137</v>
      </c>
      <c r="D43" s="347"/>
      <c r="E43" s="660" t="s">
        <v>1768</v>
      </c>
      <c r="F43" s="537"/>
      <c r="G43" s="802" t="str">
        <f>HYPERLINK("#OBMobile","Code list")</f>
        <v>Code list</v>
      </c>
      <c r="H43" s="556" t="s">
        <v>1769</v>
      </c>
      <c r="I43" s="480" t="s">
        <v>1770</v>
      </c>
      <c r="J43" s="930" t="s">
        <v>122</v>
      </c>
      <c r="K43" s="631"/>
      <c r="L43" s="432"/>
      <c r="M43" s="432"/>
      <c r="N43" s="432"/>
      <c r="O43" s="489" t="s">
        <v>196</v>
      </c>
      <c r="P43" s="904"/>
      <c r="Q43" s="1006"/>
      <c r="R43" s="1000"/>
    </row>
    <row r="44" spans="2:18" x14ac:dyDescent="0.25">
      <c r="B44" s="502" t="s">
        <v>1771</v>
      </c>
      <c r="C44" s="692" t="s">
        <v>137</v>
      </c>
      <c r="D44" s="347"/>
      <c r="E44" s="660" t="s">
        <v>1772</v>
      </c>
      <c r="F44" s="537"/>
      <c r="G44" s="802" t="str">
        <f>HYPERLINK("#OBFrang","Code list")</f>
        <v>Code list</v>
      </c>
      <c r="H44" s="556" t="s">
        <v>1773</v>
      </c>
      <c r="I44" s="480" t="s">
        <v>1774</v>
      </c>
      <c r="J44" s="968"/>
      <c r="K44" s="631"/>
      <c r="L44" s="432"/>
      <c r="M44" s="432"/>
      <c r="N44" s="432"/>
      <c r="O44" s="489" t="s">
        <v>196</v>
      </c>
      <c r="P44" s="904"/>
      <c r="Q44" s="1006"/>
      <c r="R44" s="1000"/>
    </row>
    <row r="45" spans="2:18" x14ac:dyDescent="0.25">
      <c r="B45" s="524" t="s">
        <v>1775</v>
      </c>
      <c r="C45" s="693" t="s">
        <v>137</v>
      </c>
      <c r="D45" s="373"/>
      <c r="E45" s="387" t="s">
        <v>314</v>
      </c>
      <c r="F45" s="362"/>
      <c r="G45" s="561" t="s">
        <v>112</v>
      </c>
      <c r="H45" s="562" t="s">
        <v>1776</v>
      </c>
      <c r="I45" s="494" t="s">
        <v>1777</v>
      </c>
      <c r="J45" s="90" t="s">
        <v>1673</v>
      </c>
      <c r="K45" s="326"/>
      <c r="L45" s="642"/>
      <c r="M45" s="642"/>
      <c r="N45" s="642"/>
      <c r="O45" s="560" t="s">
        <v>196</v>
      </c>
      <c r="P45" s="1016"/>
      <c r="Q45" s="832"/>
      <c r="R45" s="1001"/>
    </row>
  </sheetData>
  <mergeCells count="38">
    <mergeCell ref="B7:B10"/>
    <mergeCell ref="J7:J10"/>
    <mergeCell ref="E13:E16"/>
    <mergeCell ref="D13:D16"/>
    <mergeCell ref="B13:B16"/>
    <mergeCell ref="E7:E10"/>
    <mergeCell ref="D7:D10"/>
    <mergeCell ref="G13:G16"/>
    <mergeCell ref="F13:F16"/>
    <mergeCell ref="C7:C10"/>
    <mergeCell ref="C13:C16"/>
    <mergeCell ref="H7:H10"/>
    <mergeCell ref="G7:G10"/>
    <mergeCell ref="F7:F10"/>
    <mergeCell ref="R34:R35"/>
    <mergeCell ref="J24:J25"/>
    <mergeCell ref="O7:O10"/>
    <mergeCell ref="J13:J16"/>
    <mergeCell ref="H13:H16"/>
    <mergeCell ref="K17:N17"/>
    <mergeCell ref="K18:N18"/>
    <mergeCell ref="K19:N19"/>
    <mergeCell ref="J5:J6"/>
    <mergeCell ref="J30:J32"/>
    <mergeCell ref="R36:R45"/>
    <mergeCell ref="J39:J42"/>
    <mergeCell ref="P4:P27"/>
    <mergeCell ref="Q4:Q27"/>
    <mergeCell ref="R4:R27"/>
    <mergeCell ref="Q29:Q33"/>
    <mergeCell ref="P29:P33"/>
    <mergeCell ref="R29:R33"/>
    <mergeCell ref="P34:P35"/>
    <mergeCell ref="J43:J44"/>
    <mergeCell ref="P36:P45"/>
    <mergeCell ref="Q36:Q45"/>
    <mergeCell ref="Q34:Q35"/>
    <mergeCell ref="O13:O16"/>
  </mergeCells>
  <pageMargins left="0.7" right="0.7" top="0.78740157499999996" bottom="0.78740157499999996" header="0.3" footer="0.3"/>
  <pageSetup paperSize="9" orientation="portrait" verticalDpi="0"/>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4</vt:i4>
      </vt:variant>
      <vt:variant>
        <vt:lpstr>Benannte Bereiche</vt:lpstr>
      </vt:variant>
      <vt:variant>
        <vt:i4>88</vt:i4>
      </vt:variant>
    </vt:vector>
  </HeadingPairs>
  <TitlesOfParts>
    <vt:vector size="92" baseType="lpstr">
      <vt:lpstr>Subject</vt:lpstr>
      <vt:lpstr>Legend</vt:lpstr>
      <vt:lpstr>Airport (international)</vt:lpstr>
      <vt:lpstr>Obstacle</vt:lpstr>
      <vt:lpstr>APApronEval</vt:lpstr>
      <vt:lpstr>APApronPav</vt:lpstr>
      <vt:lpstr>APApronPress</vt:lpstr>
      <vt:lpstr>APApronStatus</vt:lpstr>
      <vt:lpstr>APApronSubgrade</vt:lpstr>
      <vt:lpstr>APApronSurf</vt:lpstr>
      <vt:lpstr>APApronType</vt:lpstr>
      <vt:lpstr>APBuildings</vt:lpstr>
      <vt:lpstr>APBuildingsSub</vt:lpstr>
      <vt:lpstr>APCivMil</vt:lpstr>
      <vt:lpstr>APDeiceSurf</vt:lpstr>
      <vt:lpstr>APFatoAppLight</vt:lpstr>
      <vt:lpstr>APFatoStatus</vt:lpstr>
      <vt:lpstr>APFatoSurf</vt:lpstr>
      <vt:lpstr>APHPAirTaxiSurf</vt:lpstr>
      <vt:lpstr>APHPGrTaxiSurf</vt:lpstr>
      <vt:lpstr>APIFRVFR</vt:lpstr>
      <vt:lpstr>APInfra</vt:lpstr>
      <vt:lpstr>APInfraSub</vt:lpstr>
      <vt:lpstr>APIntNat</vt:lpstr>
      <vt:lpstr>APRwyAppLight</vt:lpstr>
      <vt:lpstr>APRwyDesignator</vt:lpstr>
      <vt:lpstr>APRwyEval</vt:lpstr>
      <vt:lpstr>APRwyExDir</vt:lpstr>
      <vt:lpstr>APRwyPav</vt:lpstr>
      <vt:lpstr>APRwyPress</vt:lpstr>
      <vt:lpstr>APRwyShouSurf</vt:lpstr>
      <vt:lpstr>APRwyStatus</vt:lpstr>
      <vt:lpstr>APRwyStripSurf</vt:lpstr>
      <vt:lpstr>APRwySubgrade</vt:lpstr>
      <vt:lpstr>APRwySurf</vt:lpstr>
      <vt:lpstr>APSafetySurf</vt:lpstr>
      <vt:lpstr>APSchedule</vt:lpstr>
      <vt:lpstr>APStandAircraft</vt:lpstr>
      <vt:lpstr>APStandEval</vt:lpstr>
      <vt:lpstr>APStandFuel</vt:lpstr>
      <vt:lpstr>APStandGuideCol</vt:lpstr>
      <vt:lpstr>APStandGuideDir</vt:lpstr>
      <vt:lpstr>APStandGuideStyle</vt:lpstr>
      <vt:lpstr>APStandJet</vt:lpstr>
      <vt:lpstr>APStandPav</vt:lpstr>
      <vt:lpstr>APStandPower</vt:lpstr>
      <vt:lpstr>APStandPress</vt:lpstr>
      <vt:lpstr>APStandPush</vt:lpstr>
      <vt:lpstr>APStandSubgrade</vt:lpstr>
      <vt:lpstr>APStandSurf</vt:lpstr>
      <vt:lpstr>APStandTowing</vt:lpstr>
      <vt:lpstr>APStatus</vt:lpstr>
      <vt:lpstr>APStopSurf</vt:lpstr>
      <vt:lpstr>APTaxiEval</vt:lpstr>
      <vt:lpstr>APTaxiGuidCol</vt:lpstr>
      <vt:lpstr>APTaxiGuidDir</vt:lpstr>
      <vt:lpstr>APTaxiGuidStyle</vt:lpstr>
      <vt:lpstr>APTaxiHoldCat</vt:lpstr>
      <vt:lpstr>APTaxiPav</vt:lpstr>
      <vt:lpstr>APTaxiPress</vt:lpstr>
      <vt:lpstr>APTaxiShouSurf</vt:lpstr>
      <vt:lpstr>APTaxiStatus</vt:lpstr>
      <vt:lpstr>APTaxiSubgrade</vt:lpstr>
      <vt:lpstr>APTaxiSurf</vt:lpstr>
      <vt:lpstr>APTlofSurf</vt:lpstr>
      <vt:lpstr>APTlofVasis</vt:lpstr>
      <vt:lpstr>APTopo</vt:lpstr>
      <vt:lpstr>APType</vt:lpstr>
      <vt:lpstr>CodeListAIXM</vt:lpstr>
      <vt:lpstr>CodelistAvailability</vt:lpstr>
      <vt:lpstr>CodelistFlightRules</vt:lpstr>
      <vt:lpstr>CodelistLanguage</vt:lpstr>
      <vt:lpstr>CodelistReporting</vt:lpstr>
      <vt:lpstr>CodelistStatus</vt:lpstr>
      <vt:lpstr>CodelistYesNo</vt:lpstr>
      <vt:lpstr>OBAuthority</vt:lpstr>
      <vt:lpstr>OBDistrict</vt:lpstr>
      <vt:lpstr>OBdqr</vt:lpstr>
      <vt:lpstr>OBElevation</vt:lpstr>
      <vt:lpstr>OBFrang</vt:lpstr>
      <vt:lpstr>OBGeomType</vt:lpstr>
      <vt:lpstr>OBLightCol</vt:lpstr>
      <vt:lpstr>OBLightSync</vt:lpstr>
      <vt:lpstr>OBLightType</vt:lpstr>
      <vt:lpstr>OBMarkCol</vt:lpstr>
      <vt:lpstr>OBMarkType</vt:lpstr>
      <vt:lpstr>OBMobile</vt:lpstr>
      <vt:lpstr>OBNatReg</vt:lpstr>
      <vt:lpstr>OBState</vt:lpstr>
      <vt:lpstr>OBStatus</vt:lpstr>
      <vt:lpstr>OBSubject</vt:lpstr>
      <vt:lpstr>OBType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Wehofer Robert</dc:creator>
  <cp:keywords/>
  <dc:description/>
  <cp:lastModifiedBy>Robert Wehofer</cp:lastModifiedBy>
  <cp:revision/>
  <dcterms:created xsi:type="dcterms:W3CDTF">2015-06-05T18:19:34Z</dcterms:created>
  <dcterms:modified xsi:type="dcterms:W3CDTF">2022-01-26T08:26:37Z</dcterms:modified>
  <cp:category/>
  <cp:contentStatus>Endgültig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